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se\Documents\Consulting\Alliance-Idaho Refinancing Guide\Design Versions\From Designer\"/>
    </mc:Choice>
  </mc:AlternateContent>
  <bookViews>
    <workbookView xWindow="0" yWindow="0" windowWidth="28800" windowHeight="12135" tabRatio="820" firstSheet="1" activeTab="1"/>
  </bookViews>
  <sheets>
    <sheet name="processID" sheetId="1" state="hidden" r:id="rId1"/>
    <sheet name="Table Index" sheetId="15" r:id="rId2"/>
    <sheet name="1. Team Assembly Checklist" sheetId="32" r:id="rId3"/>
    <sheet name="2. Solicitation Checklist" sheetId="20" r:id="rId4"/>
    <sheet name="3. Sources and Uses" sheetId="10" r:id="rId5"/>
    <sheet name="4. Affordability and Evaluation" sheetId="26" r:id="rId6"/>
    <sheet name="5. Due Diligence Checklist" sheetId="31" r:id="rId7"/>
    <sheet name="6. Detailed Pro Formas" sheetId="23" r:id="rId8"/>
    <sheet name="7. Summary Pro Formas" sheetId="24" r:id="rId9"/>
    <sheet name="8. Cash Flow Projection" sheetId="25" r:id="rId10"/>
    <sheet name="9. Borrower Financial Tables" sheetId="30" r:id="rId11"/>
    <sheet name="10. Loan Amortization Schedule" sheetId="21" r:id="rId12"/>
    <sheet name="11. Refinancing Sensitivity" sheetId="12" r:id="rId13"/>
  </sheets>
  <definedNames>
    <definedName name="_xlnm.Print_Area" localSheetId="2">'1. Team Assembly Checklist'!$A$2:$C$18</definedName>
    <definedName name="_xlnm.Print_Area" localSheetId="11">'10. Loan Amortization Schedule'!$A$2:$H$38</definedName>
    <definedName name="_xlnm.Print_Area" localSheetId="12">'11. Refinancing Sensitivity'!$A$2:$P$31</definedName>
    <definedName name="_xlnm.Print_Area" localSheetId="3">'2. Solicitation Checklist'!$A$2:$C$23</definedName>
    <definedName name="_xlnm.Print_Area" localSheetId="4">'3. Sources and Uses'!$A$2:$D$22</definedName>
    <definedName name="_xlnm.Print_Area" localSheetId="5">'4. Affordability and Evaluation'!$A$2:$E$45</definedName>
    <definedName name="_xlnm.Print_Area" localSheetId="6">'5. Due Diligence Checklist'!$A$2:$C$38</definedName>
    <definedName name="_xlnm.Print_Area" localSheetId="7">'6. Detailed Pro Formas'!$B$2:$K$125</definedName>
    <definedName name="_xlnm.Print_Area" localSheetId="8">'7. Summary Pro Formas'!$B$2:$I$65</definedName>
    <definedName name="_xlnm.Print_Area" localSheetId="9">'8. Cash Flow Projection'!$A$2:$Y$85</definedName>
    <definedName name="_xlnm.Print_Area" localSheetId="10">'9. Borrower Financial Tables'!$A$2:$E$81</definedName>
    <definedName name="_xlnm.Print_Area" localSheetId="1">'Table Index'!$A$1:$B$34</definedName>
    <definedName name="_xlnm.Print_Titles" localSheetId="11">'10. Loan Amortization Schedule'!$40:$42</definedName>
    <definedName name="_xlnm.Print_Titles" localSheetId="5">'4. Affordability and Evaluation'!$38:$38</definedName>
    <definedName name="_xlnm.Print_Titles" localSheetId="7">'6. Detailed Pro Formas'!$2:$5</definedName>
    <definedName name="_xlnm.Print_Titles" localSheetId="9">'8. Cash Flow Projection'!$A:$A,'8. Cash Flow Projection'!$4:$4</definedName>
    <definedName name="_xlnm.Print_Titles" localSheetId="10">'9. Borrower Financial Tables'!$2:$3</definedName>
  </definedNames>
  <calcPr calcId="152511" concurrentCalc="0"/>
  <customWorkbookViews>
    <customWorkbookView name="VTranchik - Personal View" guid="{D6ADFD47-8DC4-4C2F-8CDA-3A14821200C4}" mergeInterval="0" personalView="1" maximized="1" windowWidth="1916" windowHeight="900" tabRatio="91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2" l="1"/>
  <c r="A7" i="32"/>
  <c r="A8" i="32"/>
  <c r="A10" i="32"/>
  <c r="A11" i="32"/>
  <c r="A12" i="32"/>
  <c r="A13" i="32"/>
  <c r="A15" i="32"/>
  <c r="A16" i="32"/>
  <c r="A17" i="32"/>
  <c r="F20" i="23"/>
  <c r="F30" i="23"/>
  <c r="D36" i="23"/>
  <c r="K36" i="23"/>
  <c r="K20" i="23"/>
  <c r="D37" i="23"/>
  <c r="K37" i="23"/>
  <c r="K27" i="23"/>
  <c r="D28" i="23"/>
  <c r="K28" i="23"/>
  <c r="K30" i="23"/>
  <c r="D31" i="23"/>
  <c r="K31" i="23"/>
  <c r="K29" i="23"/>
  <c r="K33" i="23"/>
  <c r="K34" i="23"/>
  <c r="K32" i="23"/>
  <c r="K35" i="23"/>
  <c r="K38" i="23"/>
  <c r="K124" i="23"/>
  <c r="J36" i="23"/>
  <c r="J20" i="23"/>
  <c r="J37" i="23"/>
  <c r="J27" i="23"/>
  <c r="J28" i="23"/>
  <c r="J30" i="23"/>
  <c r="J31" i="23"/>
  <c r="J29" i="23"/>
  <c r="J33" i="23"/>
  <c r="J34" i="23"/>
  <c r="J32" i="23"/>
  <c r="J35" i="23"/>
  <c r="J38" i="23"/>
  <c r="J124" i="23"/>
  <c r="I36" i="23"/>
  <c r="I20" i="23"/>
  <c r="I37" i="23"/>
  <c r="I27" i="23"/>
  <c r="I28" i="23"/>
  <c r="I30" i="23"/>
  <c r="I31" i="23"/>
  <c r="I29" i="23"/>
  <c r="I33" i="23"/>
  <c r="I34" i="23"/>
  <c r="I32" i="23"/>
  <c r="I35" i="23"/>
  <c r="I38" i="23"/>
  <c r="I124" i="23"/>
  <c r="H36" i="23"/>
  <c r="H20" i="23"/>
  <c r="H37" i="23"/>
  <c r="H27" i="23"/>
  <c r="H28" i="23"/>
  <c r="H30" i="23"/>
  <c r="H31" i="23"/>
  <c r="H29" i="23"/>
  <c r="H33" i="23"/>
  <c r="H34" i="23"/>
  <c r="H32" i="23"/>
  <c r="H35" i="23"/>
  <c r="H38" i="23"/>
  <c r="H124" i="23"/>
  <c r="G36" i="23"/>
  <c r="G20" i="23"/>
  <c r="G37" i="23"/>
  <c r="G27" i="23"/>
  <c r="G28" i="23"/>
  <c r="G30" i="23"/>
  <c r="G31" i="23"/>
  <c r="G29" i="23"/>
  <c r="G33" i="23"/>
  <c r="G34" i="23"/>
  <c r="G32" i="23"/>
  <c r="G35" i="23"/>
  <c r="G38" i="23"/>
  <c r="G124" i="23"/>
  <c r="F37" i="23"/>
  <c r="F27" i="23"/>
  <c r="F28" i="23"/>
  <c r="F29" i="23"/>
  <c r="F33" i="23"/>
  <c r="F34" i="23"/>
  <c r="F32" i="23"/>
  <c r="F35" i="23"/>
  <c r="F38" i="23"/>
  <c r="F124" i="23"/>
  <c r="K120" i="23"/>
  <c r="J120" i="23"/>
  <c r="I120" i="23"/>
  <c r="H120" i="23"/>
  <c r="G120" i="23"/>
  <c r="F120" i="23"/>
  <c r="I22" i="24"/>
  <c r="K105" i="23"/>
  <c r="I45" i="24"/>
  <c r="I46" i="24"/>
  <c r="H22" i="24"/>
  <c r="J105" i="23"/>
  <c r="H45" i="24"/>
  <c r="H46" i="24"/>
  <c r="G22" i="24"/>
  <c r="I105" i="23"/>
  <c r="G45" i="24"/>
  <c r="G46" i="24"/>
  <c r="F22" i="24"/>
  <c r="H105" i="23"/>
  <c r="F45" i="24"/>
  <c r="F46" i="24"/>
  <c r="E22" i="24"/>
  <c r="G105" i="23"/>
  <c r="E45" i="24"/>
  <c r="E46" i="24"/>
  <c r="D22" i="24"/>
  <c r="F105" i="23"/>
  <c r="D45" i="24"/>
  <c r="D46" i="24"/>
  <c r="K106" i="23"/>
  <c r="J106" i="23"/>
  <c r="I106" i="23"/>
  <c r="H106" i="23"/>
  <c r="G106" i="23"/>
  <c r="F106" i="23"/>
  <c r="I12" i="24"/>
  <c r="H12" i="24"/>
  <c r="G12" i="24"/>
  <c r="F12" i="24"/>
  <c r="E12" i="24"/>
  <c r="D12" i="24"/>
  <c r="K121" i="23"/>
  <c r="J121" i="23"/>
  <c r="I121" i="23"/>
  <c r="H121" i="23"/>
  <c r="G121" i="23"/>
  <c r="F121" i="23"/>
  <c r="D74" i="23"/>
  <c r="K74" i="23"/>
  <c r="D75" i="23"/>
  <c r="K75" i="23"/>
  <c r="D76" i="23"/>
  <c r="K76" i="23"/>
  <c r="D77" i="23"/>
  <c r="K77" i="23"/>
  <c r="D78" i="23"/>
  <c r="K78" i="23"/>
  <c r="D79" i="23"/>
  <c r="K79" i="23"/>
  <c r="D80" i="23"/>
  <c r="K80" i="23"/>
  <c r="D81" i="23"/>
  <c r="K81" i="23"/>
  <c r="D82" i="23"/>
  <c r="K82" i="23"/>
  <c r="D83" i="23"/>
  <c r="K83" i="23"/>
  <c r="D84" i="23"/>
  <c r="K84" i="23"/>
  <c r="D85" i="23"/>
  <c r="K85" i="23"/>
  <c r="D86" i="23"/>
  <c r="K86" i="23"/>
  <c r="K73" i="23"/>
  <c r="I26" i="24"/>
  <c r="D49" i="23"/>
  <c r="K49" i="23"/>
  <c r="K50" i="23"/>
  <c r="K51" i="23"/>
  <c r="K52" i="23"/>
  <c r="K48" i="23"/>
  <c r="I21" i="24"/>
  <c r="I10" i="24"/>
  <c r="I11" i="24"/>
  <c r="I13" i="24"/>
  <c r="I14" i="24"/>
  <c r="I15" i="24"/>
  <c r="I16" i="24"/>
  <c r="I17" i="24"/>
  <c r="I56" i="24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73" i="23"/>
  <c r="H26" i="24"/>
  <c r="J49" i="23"/>
  <c r="J50" i="23"/>
  <c r="J51" i="23"/>
  <c r="J52" i="23"/>
  <c r="J48" i="23"/>
  <c r="H21" i="24"/>
  <c r="H10" i="24"/>
  <c r="H11" i="24"/>
  <c r="H13" i="24"/>
  <c r="H14" i="24"/>
  <c r="H15" i="24"/>
  <c r="H16" i="24"/>
  <c r="H17" i="24"/>
  <c r="H56" i="24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73" i="23"/>
  <c r="G26" i="24"/>
  <c r="I49" i="23"/>
  <c r="I50" i="23"/>
  <c r="I51" i="23"/>
  <c r="I52" i="23"/>
  <c r="I48" i="23"/>
  <c r="G21" i="24"/>
  <c r="G10" i="24"/>
  <c r="G11" i="24"/>
  <c r="G13" i="24"/>
  <c r="G14" i="24"/>
  <c r="G15" i="24"/>
  <c r="G16" i="24"/>
  <c r="G17" i="24"/>
  <c r="G56" i="24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73" i="23"/>
  <c r="F26" i="24"/>
  <c r="H49" i="23"/>
  <c r="H50" i="23"/>
  <c r="H51" i="23"/>
  <c r="H52" i="23"/>
  <c r="H48" i="23"/>
  <c r="F21" i="24"/>
  <c r="F10" i="24"/>
  <c r="F11" i="24"/>
  <c r="F13" i="24"/>
  <c r="F14" i="24"/>
  <c r="F15" i="24"/>
  <c r="F16" i="24"/>
  <c r="F17" i="24"/>
  <c r="F56" i="24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73" i="23"/>
  <c r="E26" i="24"/>
  <c r="G49" i="23"/>
  <c r="G50" i="23"/>
  <c r="G51" i="23"/>
  <c r="G52" i="23"/>
  <c r="G48" i="23"/>
  <c r="E21" i="24"/>
  <c r="E10" i="24"/>
  <c r="E11" i="24"/>
  <c r="E13" i="24"/>
  <c r="E14" i="24"/>
  <c r="E15" i="24"/>
  <c r="E16" i="24"/>
  <c r="E17" i="24"/>
  <c r="E56" i="24"/>
  <c r="F86" i="23"/>
  <c r="F73" i="23"/>
  <c r="D26" i="24"/>
  <c r="F50" i="23"/>
  <c r="F51" i="23"/>
  <c r="F52" i="23"/>
  <c r="F48" i="23"/>
  <c r="D21" i="24"/>
  <c r="D10" i="24"/>
  <c r="D11" i="24"/>
  <c r="D13" i="24"/>
  <c r="D14" i="24"/>
  <c r="D15" i="24"/>
  <c r="D16" i="24"/>
  <c r="D17" i="24"/>
  <c r="D56" i="24"/>
  <c r="E61" i="23"/>
  <c r="F61" i="23"/>
  <c r="F53" i="23"/>
  <c r="D23" i="24"/>
  <c r="D55" i="24"/>
  <c r="F71" i="23"/>
  <c r="F72" i="23"/>
  <c r="F69" i="23"/>
  <c r="D25" i="24"/>
  <c r="D54" i="24"/>
  <c r="K44" i="23"/>
  <c r="K45" i="23"/>
  <c r="K46" i="23"/>
  <c r="K47" i="23"/>
  <c r="K43" i="23"/>
  <c r="I20" i="24"/>
  <c r="D63" i="23"/>
  <c r="K63" i="23"/>
  <c r="D64" i="23"/>
  <c r="K64" i="23"/>
  <c r="D65" i="23"/>
  <c r="K65" i="23"/>
  <c r="D66" i="23"/>
  <c r="K66" i="23"/>
  <c r="D67" i="23"/>
  <c r="K67" i="23"/>
  <c r="D68" i="23"/>
  <c r="K68" i="23"/>
  <c r="K62" i="23"/>
  <c r="I24" i="24"/>
  <c r="I53" i="24"/>
  <c r="J44" i="23"/>
  <c r="J45" i="23"/>
  <c r="J46" i="23"/>
  <c r="J47" i="23"/>
  <c r="J43" i="23"/>
  <c r="H20" i="24"/>
  <c r="J63" i="23"/>
  <c r="J64" i="23"/>
  <c r="J65" i="23"/>
  <c r="J66" i="23"/>
  <c r="J67" i="23"/>
  <c r="J68" i="23"/>
  <c r="J62" i="23"/>
  <c r="H24" i="24"/>
  <c r="H53" i="24"/>
  <c r="I44" i="23"/>
  <c r="I45" i="23"/>
  <c r="I46" i="23"/>
  <c r="I47" i="23"/>
  <c r="I43" i="23"/>
  <c r="G20" i="24"/>
  <c r="I63" i="23"/>
  <c r="I64" i="23"/>
  <c r="I65" i="23"/>
  <c r="I66" i="23"/>
  <c r="I67" i="23"/>
  <c r="I68" i="23"/>
  <c r="I62" i="23"/>
  <c r="G24" i="24"/>
  <c r="G53" i="24"/>
  <c r="H44" i="23"/>
  <c r="H45" i="23"/>
  <c r="H46" i="23"/>
  <c r="H47" i="23"/>
  <c r="H43" i="23"/>
  <c r="F20" i="24"/>
  <c r="H63" i="23"/>
  <c r="H64" i="23"/>
  <c r="H65" i="23"/>
  <c r="H66" i="23"/>
  <c r="H67" i="23"/>
  <c r="H68" i="23"/>
  <c r="H62" i="23"/>
  <c r="F24" i="24"/>
  <c r="F53" i="24"/>
  <c r="G44" i="23"/>
  <c r="G45" i="23"/>
  <c r="G46" i="23"/>
  <c r="G47" i="23"/>
  <c r="G43" i="23"/>
  <c r="E20" i="24"/>
  <c r="G63" i="23"/>
  <c r="G64" i="23"/>
  <c r="G65" i="23"/>
  <c r="G66" i="23"/>
  <c r="G67" i="23"/>
  <c r="G68" i="23"/>
  <c r="G62" i="23"/>
  <c r="E24" i="24"/>
  <c r="E53" i="24"/>
  <c r="F45" i="23"/>
  <c r="F46" i="23"/>
  <c r="F47" i="23"/>
  <c r="F43" i="23"/>
  <c r="D20" i="24"/>
  <c r="F62" i="23"/>
  <c r="D24" i="24"/>
  <c r="D53" i="24"/>
  <c r="D27" i="24"/>
  <c r="D29" i="24"/>
  <c r="D52" i="24"/>
  <c r="K42" i="23"/>
  <c r="D54" i="23"/>
  <c r="K54" i="23"/>
  <c r="D56" i="23"/>
  <c r="K56" i="23"/>
  <c r="K57" i="23"/>
  <c r="D58" i="23"/>
  <c r="K58" i="23"/>
  <c r="D59" i="23"/>
  <c r="K59" i="23"/>
  <c r="D60" i="23"/>
  <c r="K60" i="23"/>
  <c r="K61" i="23"/>
  <c r="K53" i="23"/>
  <c r="D70" i="23"/>
  <c r="K70" i="23"/>
  <c r="D71" i="23"/>
  <c r="K71" i="23"/>
  <c r="D72" i="23"/>
  <c r="K72" i="23"/>
  <c r="K69" i="23"/>
  <c r="K87" i="23"/>
  <c r="K90" i="23"/>
  <c r="K112" i="23"/>
  <c r="K113" i="23"/>
  <c r="K114" i="23"/>
  <c r="K115" i="23"/>
  <c r="K116" i="23"/>
  <c r="K117" i="23"/>
  <c r="J42" i="23"/>
  <c r="J54" i="23"/>
  <c r="J56" i="23"/>
  <c r="J57" i="23"/>
  <c r="J58" i="23"/>
  <c r="J59" i="23"/>
  <c r="J60" i="23"/>
  <c r="J61" i="23"/>
  <c r="J53" i="23"/>
  <c r="J70" i="23"/>
  <c r="J71" i="23"/>
  <c r="J72" i="23"/>
  <c r="J69" i="23"/>
  <c r="J87" i="23"/>
  <c r="J90" i="23"/>
  <c r="J112" i="23"/>
  <c r="J113" i="23"/>
  <c r="J114" i="23"/>
  <c r="J115" i="23"/>
  <c r="J116" i="23"/>
  <c r="J117" i="23"/>
  <c r="I42" i="23"/>
  <c r="I54" i="23"/>
  <c r="I56" i="23"/>
  <c r="I57" i="23"/>
  <c r="I58" i="23"/>
  <c r="I59" i="23"/>
  <c r="I60" i="23"/>
  <c r="I61" i="23"/>
  <c r="I53" i="23"/>
  <c r="I70" i="23"/>
  <c r="I71" i="23"/>
  <c r="I72" i="23"/>
  <c r="I69" i="23"/>
  <c r="I87" i="23"/>
  <c r="I90" i="23"/>
  <c r="I112" i="23"/>
  <c r="I113" i="23"/>
  <c r="I114" i="23"/>
  <c r="I115" i="23"/>
  <c r="I116" i="23"/>
  <c r="I117" i="23"/>
  <c r="H42" i="23"/>
  <c r="H54" i="23"/>
  <c r="H56" i="23"/>
  <c r="H57" i="23"/>
  <c r="H58" i="23"/>
  <c r="H59" i="23"/>
  <c r="H60" i="23"/>
  <c r="H61" i="23"/>
  <c r="H53" i="23"/>
  <c r="H70" i="23"/>
  <c r="H71" i="23"/>
  <c r="H72" i="23"/>
  <c r="H69" i="23"/>
  <c r="H87" i="23"/>
  <c r="H90" i="23"/>
  <c r="H112" i="23"/>
  <c r="H113" i="23"/>
  <c r="H114" i="23"/>
  <c r="H115" i="23"/>
  <c r="H116" i="23"/>
  <c r="H117" i="23"/>
  <c r="G42" i="23"/>
  <c r="G54" i="23"/>
  <c r="G56" i="23"/>
  <c r="G57" i="23"/>
  <c r="G58" i="23"/>
  <c r="G59" i="23"/>
  <c r="G60" i="23"/>
  <c r="G61" i="23"/>
  <c r="G53" i="23"/>
  <c r="G70" i="23"/>
  <c r="G71" i="23"/>
  <c r="G72" i="23"/>
  <c r="G69" i="23"/>
  <c r="G87" i="23"/>
  <c r="G90" i="23"/>
  <c r="G112" i="23"/>
  <c r="G113" i="23"/>
  <c r="G114" i="23"/>
  <c r="G115" i="23"/>
  <c r="G116" i="23"/>
  <c r="G117" i="23"/>
  <c r="F42" i="23"/>
  <c r="F87" i="23"/>
  <c r="F90" i="23"/>
  <c r="F112" i="23"/>
  <c r="F113" i="23"/>
  <c r="F114" i="23"/>
  <c r="F115" i="23"/>
  <c r="F116" i="23"/>
  <c r="F117" i="23"/>
  <c r="E23" i="24"/>
  <c r="E25" i="24"/>
  <c r="E27" i="24"/>
  <c r="E29" i="24"/>
  <c r="F23" i="24"/>
  <c r="F25" i="24"/>
  <c r="F27" i="24"/>
  <c r="F29" i="24"/>
  <c r="G23" i="24"/>
  <c r="G25" i="24"/>
  <c r="G27" i="24"/>
  <c r="G29" i="24"/>
  <c r="H23" i="24"/>
  <c r="H25" i="24"/>
  <c r="H27" i="24"/>
  <c r="H29" i="24"/>
  <c r="I23" i="24"/>
  <c r="I25" i="24"/>
  <c r="I27" i="24"/>
  <c r="I29" i="24"/>
  <c r="I31" i="24"/>
  <c r="K92" i="23"/>
  <c r="I7" i="24"/>
  <c r="H7" i="24"/>
  <c r="G7" i="24"/>
  <c r="F7" i="24"/>
  <c r="E7" i="24"/>
  <c r="D7" i="24"/>
  <c r="I6" i="24"/>
  <c r="H6" i="24"/>
  <c r="G6" i="24"/>
  <c r="F6" i="24"/>
  <c r="E6" i="24"/>
  <c r="D6" i="24"/>
  <c r="C12" i="21"/>
  <c r="C14" i="21"/>
  <c r="C43" i="21"/>
  <c r="G43" i="21"/>
  <c r="C44" i="21"/>
  <c r="B44" i="21"/>
  <c r="G44" i="21"/>
  <c r="D44" i="21"/>
  <c r="E44" i="21"/>
  <c r="F44" i="21"/>
  <c r="C45" i="21"/>
  <c r="B45" i="21"/>
  <c r="G45" i="21"/>
  <c r="D45" i="21"/>
  <c r="E45" i="21"/>
  <c r="F45" i="21"/>
  <c r="C46" i="21"/>
  <c r="B46" i="21"/>
  <c r="G46" i="21"/>
  <c r="D46" i="21"/>
  <c r="E46" i="21"/>
  <c r="F46" i="21"/>
  <c r="C47" i="21"/>
  <c r="B47" i="21"/>
  <c r="G47" i="21"/>
  <c r="D47" i="21"/>
  <c r="E47" i="21"/>
  <c r="F47" i="21"/>
  <c r="C48" i="21"/>
  <c r="B48" i="21"/>
  <c r="G48" i="21"/>
  <c r="D48" i="21"/>
  <c r="E48" i="21"/>
  <c r="F48" i="21"/>
  <c r="C49" i="21"/>
  <c r="B49" i="21"/>
  <c r="G49" i="21"/>
  <c r="D49" i="21"/>
  <c r="E49" i="21"/>
  <c r="F49" i="21"/>
  <c r="C50" i="21"/>
  <c r="B50" i="21"/>
  <c r="G50" i="21"/>
  <c r="D50" i="21"/>
  <c r="E50" i="21"/>
  <c r="F50" i="21"/>
  <c r="C51" i="21"/>
  <c r="B51" i="21"/>
  <c r="G51" i="21"/>
  <c r="D51" i="21"/>
  <c r="E51" i="21"/>
  <c r="F51" i="21"/>
  <c r="C52" i="21"/>
  <c r="B52" i="21"/>
  <c r="G52" i="21"/>
  <c r="D52" i="21"/>
  <c r="E52" i="21"/>
  <c r="F52" i="21"/>
  <c r="C53" i="21"/>
  <c r="B53" i="21"/>
  <c r="G53" i="21"/>
  <c r="D53" i="21"/>
  <c r="E53" i="21"/>
  <c r="F53" i="21"/>
  <c r="C54" i="21"/>
  <c r="B54" i="21"/>
  <c r="G54" i="21"/>
  <c r="D54" i="21"/>
  <c r="E54" i="21"/>
  <c r="F54" i="21"/>
  <c r="C55" i="21"/>
  <c r="B55" i="21"/>
  <c r="G55" i="21"/>
  <c r="D55" i="21"/>
  <c r="E55" i="21"/>
  <c r="F55" i="21"/>
  <c r="C56" i="21"/>
  <c r="B56" i="21"/>
  <c r="G56" i="21"/>
  <c r="D56" i="21"/>
  <c r="E56" i="21"/>
  <c r="F56" i="21"/>
  <c r="C57" i="21"/>
  <c r="B57" i="21"/>
  <c r="G57" i="21"/>
  <c r="D57" i="21"/>
  <c r="E57" i="21"/>
  <c r="F57" i="21"/>
  <c r="C58" i="21"/>
  <c r="B58" i="21"/>
  <c r="G58" i="21"/>
  <c r="D58" i="21"/>
  <c r="E58" i="21"/>
  <c r="F58" i="21"/>
  <c r="C59" i="21"/>
  <c r="B59" i="21"/>
  <c r="G59" i="21"/>
  <c r="D59" i="21"/>
  <c r="E59" i="21"/>
  <c r="F59" i="21"/>
  <c r="C60" i="21"/>
  <c r="B60" i="21"/>
  <c r="G60" i="21"/>
  <c r="D60" i="21"/>
  <c r="E60" i="21"/>
  <c r="F60" i="21"/>
  <c r="C61" i="21"/>
  <c r="B61" i="21"/>
  <c r="G61" i="21"/>
  <c r="D61" i="21"/>
  <c r="E61" i="21"/>
  <c r="F61" i="21"/>
  <c r="C62" i="21"/>
  <c r="B62" i="21"/>
  <c r="G62" i="21"/>
  <c r="D62" i="21"/>
  <c r="E62" i="21"/>
  <c r="F62" i="21"/>
  <c r="C63" i="21"/>
  <c r="B63" i="21"/>
  <c r="G63" i="21"/>
  <c r="D63" i="21"/>
  <c r="E63" i="21"/>
  <c r="F63" i="21"/>
  <c r="C64" i="21"/>
  <c r="B64" i="21"/>
  <c r="G64" i="21"/>
  <c r="D64" i="21"/>
  <c r="E64" i="21"/>
  <c r="F64" i="21"/>
  <c r="C65" i="21"/>
  <c r="B65" i="21"/>
  <c r="G65" i="21"/>
  <c r="D65" i="21"/>
  <c r="E65" i="21"/>
  <c r="F65" i="21"/>
  <c r="C66" i="21"/>
  <c r="B66" i="21"/>
  <c r="G66" i="21"/>
  <c r="D66" i="21"/>
  <c r="E66" i="21"/>
  <c r="F66" i="21"/>
  <c r="C67" i="21"/>
  <c r="B67" i="21"/>
  <c r="G67" i="21"/>
  <c r="D67" i="21"/>
  <c r="E67" i="21"/>
  <c r="F67" i="21"/>
  <c r="C68" i="21"/>
  <c r="B68" i="21"/>
  <c r="G68" i="21"/>
  <c r="D68" i="21"/>
  <c r="E68" i="21"/>
  <c r="F68" i="21"/>
  <c r="C69" i="21"/>
  <c r="B69" i="21"/>
  <c r="G69" i="21"/>
  <c r="D69" i="21"/>
  <c r="E69" i="21"/>
  <c r="F69" i="21"/>
  <c r="C70" i="21"/>
  <c r="B70" i="21"/>
  <c r="G70" i="21"/>
  <c r="D70" i="21"/>
  <c r="E70" i="21"/>
  <c r="F70" i="21"/>
  <c r="C71" i="21"/>
  <c r="B71" i="21"/>
  <c r="G71" i="21"/>
  <c r="D71" i="21"/>
  <c r="E71" i="21"/>
  <c r="F71" i="21"/>
  <c r="C72" i="21"/>
  <c r="B72" i="21"/>
  <c r="G72" i="21"/>
  <c r="D72" i="21"/>
  <c r="E72" i="21"/>
  <c r="F72" i="21"/>
  <c r="C73" i="21"/>
  <c r="B73" i="21"/>
  <c r="G73" i="21"/>
  <c r="D73" i="21"/>
  <c r="E73" i="21"/>
  <c r="F73" i="21"/>
  <c r="C74" i="21"/>
  <c r="B74" i="21"/>
  <c r="G74" i="21"/>
  <c r="D74" i="21"/>
  <c r="E74" i="21"/>
  <c r="F74" i="21"/>
  <c r="C75" i="21"/>
  <c r="B75" i="21"/>
  <c r="G75" i="21"/>
  <c r="D75" i="21"/>
  <c r="E75" i="21"/>
  <c r="F75" i="21"/>
  <c r="C76" i="21"/>
  <c r="B76" i="21"/>
  <c r="G76" i="21"/>
  <c r="D76" i="21"/>
  <c r="E76" i="21"/>
  <c r="F76" i="21"/>
  <c r="C77" i="21"/>
  <c r="B77" i="21"/>
  <c r="G77" i="21"/>
  <c r="D77" i="21"/>
  <c r="E77" i="21"/>
  <c r="F77" i="21"/>
  <c r="C78" i="21"/>
  <c r="B78" i="21"/>
  <c r="G78" i="21"/>
  <c r="D78" i="21"/>
  <c r="E78" i="21"/>
  <c r="F78" i="21"/>
  <c r="C79" i="21"/>
  <c r="B79" i="21"/>
  <c r="G79" i="21"/>
  <c r="D79" i="21"/>
  <c r="E79" i="21"/>
  <c r="F79" i="21"/>
  <c r="C80" i="21"/>
  <c r="B80" i="21"/>
  <c r="G80" i="21"/>
  <c r="D80" i="21"/>
  <c r="E80" i="21"/>
  <c r="F80" i="21"/>
  <c r="C81" i="21"/>
  <c r="B81" i="21"/>
  <c r="G81" i="21"/>
  <c r="D81" i="21"/>
  <c r="E81" i="21"/>
  <c r="F81" i="21"/>
  <c r="C82" i="21"/>
  <c r="B82" i="21"/>
  <c r="G82" i="21"/>
  <c r="D82" i="21"/>
  <c r="E82" i="21"/>
  <c r="F82" i="21"/>
  <c r="C83" i="21"/>
  <c r="B83" i="21"/>
  <c r="G83" i="21"/>
  <c r="D83" i="21"/>
  <c r="E83" i="21"/>
  <c r="F83" i="21"/>
  <c r="C84" i="21"/>
  <c r="B84" i="21"/>
  <c r="G84" i="21"/>
  <c r="D84" i="21"/>
  <c r="E84" i="21"/>
  <c r="F84" i="21"/>
  <c r="C85" i="21"/>
  <c r="B85" i="21"/>
  <c r="G85" i="21"/>
  <c r="D85" i="21"/>
  <c r="E85" i="21"/>
  <c r="F85" i="21"/>
  <c r="C86" i="21"/>
  <c r="B86" i="21"/>
  <c r="G86" i="21"/>
  <c r="D86" i="21"/>
  <c r="E86" i="21"/>
  <c r="F86" i="21"/>
  <c r="C87" i="21"/>
  <c r="B87" i="21"/>
  <c r="G87" i="21"/>
  <c r="D87" i="21"/>
  <c r="E87" i="21"/>
  <c r="F87" i="21"/>
  <c r="C88" i="21"/>
  <c r="B88" i="21"/>
  <c r="G88" i="21"/>
  <c r="D88" i="21"/>
  <c r="E88" i="21"/>
  <c r="F88" i="21"/>
  <c r="C89" i="21"/>
  <c r="B89" i="21"/>
  <c r="G89" i="21"/>
  <c r="D89" i="21"/>
  <c r="E89" i="21"/>
  <c r="F89" i="21"/>
  <c r="C90" i="21"/>
  <c r="B90" i="21"/>
  <c r="G90" i="21"/>
  <c r="D90" i="21"/>
  <c r="E90" i="21"/>
  <c r="F90" i="21"/>
  <c r="C91" i="21"/>
  <c r="B91" i="21"/>
  <c r="G91" i="21"/>
  <c r="D91" i="21"/>
  <c r="E91" i="21"/>
  <c r="F91" i="21"/>
  <c r="C92" i="21"/>
  <c r="B92" i="21"/>
  <c r="G92" i="21"/>
  <c r="D92" i="21"/>
  <c r="E92" i="21"/>
  <c r="F92" i="21"/>
  <c r="C93" i="21"/>
  <c r="B93" i="21"/>
  <c r="G93" i="21"/>
  <c r="D93" i="21"/>
  <c r="E93" i="21"/>
  <c r="F93" i="21"/>
  <c r="C94" i="21"/>
  <c r="B94" i="21"/>
  <c r="G94" i="21"/>
  <c r="D94" i="21"/>
  <c r="E94" i="21"/>
  <c r="F94" i="21"/>
  <c r="C95" i="21"/>
  <c r="B95" i="21"/>
  <c r="G95" i="21"/>
  <c r="D95" i="21"/>
  <c r="E95" i="21"/>
  <c r="F95" i="21"/>
  <c r="C96" i="21"/>
  <c r="B96" i="21"/>
  <c r="G96" i="21"/>
  <c r="D96" i="21"/>
  <c r="E96" i="21"/>
  <c r="F96" i="21"/>
  <c r="C97" i="21"/>
  <c r="B97" i="21"/>
  <c r="G97" i="21"/>
  <c r="D97" i="21"/>
  <c r="E97" i="21"/>
  <c r="F97" i="21"/>
  <c r="C98" i="21"/>
  <c r="B98" i="21"/>
  <c r="G98" i="21"/>
  <c r="D98" i="21"/>
  <c r="E98" i="21"/>
  <c r="F98" i="21"/>
  <c r="C99" i="21"/>
  <c r="B99" i="21"/>
  <c r="G99" i="21"/>
  <c r="D99" i="21"/>
  <c r="E99" i="21"/>
  <c r="F99" i="21"/>
  <c r="C100" i="21"/>
  <c r="B100" i="21"/>
  <c r="G100" i="21"/>
  <c r="D100" i="21"/>
  <c r="E100" i="21"/>
  <c r="F100" i="21"/>
  <c r="C101" i="21"/>
  <c r="B101" i="21"/>
  <c r="G101" i="21"/>
  <c r="D101" i="21"/>
  <c r="E101" i="21"/>
  <c r="F101" i="21"/>
  <c r="C102" i="21"/>
  <c r="B102" i="21"/>
  <c r="G102" i="21"/>
  <c r="D102" i="21"/>
  <c r="E102" i="21"/>
  <c r="F102" i="21"/>
  <c r="C103" i="21"/>
  <c r="B103" i="21"/>
  <c r="G103" i="21"/>
  <c r="D103" i="21"/>
  <c r="E103" i="21"/>
  <c r="F103" i="21"/>
  <c r="C104" i="21"/>
  <c r="B104" i="21"/>
  <c r="G104" i="21"/>
  <c r="D104" i="21"/>
  <c r="E104" i="21"/>
  <c r="F104" i="21"/>
  <c r="C105" i="21"/>
  <c r="B105" i="21"/>
  <c r="G105" i="21"/>
  <c r="D105" i="21"/>
  <c r="E105" i="21"/>
  <c r="F105" i="21"/>
  <c r="C106" i="21"/>
  <c r="B106" i="21"/>
  <c r="G106" i="21"/>
  <c r="D106" i="21"/>
  <c r="E106" i="21"/>
  <c r="F106" i="21"/>
  <c r="C107" i="21"/>
  <c r="B107" i="21"/>
  <c r="G107" i="21"/>
  <c r="D107" i="21"/>
  <c r="E107" i="21"/>
  <c r="F107" i="21"/>
  <c r="C108" i="21"/>
  <c r="B108" i="21"/>
  <c r="G108" i="21"/>
  <c r="D108" i="21"/>
  <c r="E108" i="21"/>
  <c r="F108" i="21"/>
  <c r="C109" i="21"/>
  <c r="B109" i="21"/>
  <c r="G109" i="21"/>
  <c r="D109" i="21"/>
  <c r="E109" i="21"/>
  <c r="F109" i="21"/>
  <c r="C110" i="21"/>
  <c r="B110" i="21"/>
  <c r="G110" i="21"/>
  <c r="D110" i="21"/>
  <c r="E110" i="21"/>
  <c r="F110" i="21"/>
  <c r="C111" i="21"/>
  <c r="B111" i="21"/>
  <c r="G111" i="21"/>
  <c r="D111" i="21"/>
  <c r="E111" i="21"/>
  <c r="F111" i="21"/>
  <c r="C112" i="21"/>
  <c r="B112" i="21"/>
  <c r="G112" i="21"/>
  <c r="D112" i="21"/>
  <c r="E112" i="21"/>
  <c r="F112" i="21"/>
  <c r="C113" i="21"/>
  <c r="B113" i="21"/>
  <c r="G113" i="21"/>
  <c r="D113" i="21"/>
  <c r="E113" i="21"/>
  <c r="F113" i="21"/>
  <c r="C114" i="21"/>
  <c r="B114" i="21"/>
  <c r="G114" i="21"/>
  <c r="D114" i="21"/>
  <c r="E114" i="21"/>
  <c r="F114" i="21"/>
  <c r="C115" i="21"/>
  <c r="B115" i="21"/>
  <c r="G115" i="21"/>
  <c r="D115" i="21"/>
  <c r="E115" i="21"/>
  <c r="F115" i="21"/>
  <c r="C116" i="21"/>
  <c r="B116" i="21"/>
  <c r="G116" i="21"/>
  <c r="D116" i="21"/>
  <c r="E116" i="21"/>
  <c r="F116" i="21"/>
  <c r="C117" i="21"/>
  <c r="B117" i="21"/>
  <c r="G117" i="21"/>
  <c r="D117" i="21"/>
  <c r="E117" i="21"/>
  <c r="F117" i="21"/>
  <c r="C118" i="21"/>
  <c r="B118" i="21"/>
  <c r="G118" i="21"/>
  <c r="D118" i="21"/>
  <c r="E118" i="21"/>
  <c r="F118" i="21"/>
  <c r="C119" i="21"/>
  <c r="B119" i="21"/>
  <c r="G119" i="21"/>
  <c r="D119" i="21"/>
  <c r="E119" i="21"/>
  <c r="F119" i="21"/>
  <c r="C120" i="21"/>
  <c r="B120" i="21"/>
  <c r="G120" i="21"/>
  <c r="D120" i="21"/>
  <c r="E120" i="21"/>
  <c r="F120" i="21"/>
  <c r="C121" i="21"/>
  <c r="B121" i="21"/>
  <c r="G121" i="21"/>
  <c r="D121" i="21"/>
  <c r="E121" i="21"/>
  <c r="F121" i="21"/>
  <c r="C122" i="21"/>
  <c r="B122" i="21"/>
  <c r="G122" i="21"/>
  <c r="D122" i="21"/>
  <c r="E122" i="21"/>
  <c r="F122" i="21"/>
  <c r="C123" i="21"/>
  <c r="B123" i="21"/>
  <c r="G123" i="21"/>
  <c r="D123" i="21"/>
  <c r="E123" i="21"/>
  <c r="F123" i="21"/>
  <c r="C124" i="21"/>
  <c r="B124" i="21"/>
  <c r="G124" i="21"/>
  <c r="D124" i="21"/>
  <c r="E124" i="21"/>
  <c r="F124" i="21"/>
  <c r="C125" i="21"/>
  <c r="B125" i="21"/>
  <c r="G125" i="21"/>
  <c r="D125" i="21"/>
  <c r="E125" i="21"/>
  <c r="F125" i="21"/>
  <c r="C126" i="21"/>
  <c r="B126" i="21"/>
  <c r="G126" i="21"/>
  <c r="D126" i="21"/>
  <c r="E126" i="21"/>
  <c r="F126" i="21"/>
  <c r="C127" i="21"/>
  <c r="B127" i="21"/>
  <c r="G127" i="21"/>
  <c r="D127" i="21"/>
  <c r="E127" i="21"/>
  <c r="F127" i="21"/>
  <c r="C128" i="21"/>
  <c r="B128" i="21"/>
  <c r="G128" i="21"/>
  <c r="D128" i="21"/>
  <c r="E128" i="21"/>
  <c r="F128" i="21"/>
  <c r="C129" i="21"/>
  <c r="B129" i="21"/>
  <c r="G129" i="21"/>
  <c r="D129" i="21"/>
  <c r="E129" i="21"/>
  <c r="F129" i="21"/>
  <c r="C130" i="21"/>
  <c r="B130" i="21"/>
  <c r="G130" i="21"/>
  <c r="D130" i="21"/>
  <c r="E130" i="21"/>
  <c r="F130" i="21"/>
  <c r="C131" i="21"/>
  <c r="B131" i="21"/>
  <c r="G131" i="21"/>
  <c r="D131" i="21"/>
  <c r="E131" i="21"/>
  <c r="F131" i="21"/>
  <c r="C132" i="21"/>
  <c r="B132" i="21"/>
  <c r="G132" i="21"/>
  <c r="D132" i="21"/>
  <c r="E132" i="21"/>
  <c r="F132" i="21"/>
  <c r="C133" i="21"/>
  <c r="B133" i="21"/>
  <c r="G133" i="21"/>
  <c r="D133" i="21"/>
  <c r="E133" i="21"/>
  <c r="F133" i="21"/>
  <c r="C134" i="21"/>
  <c r="B134" i="21"/>
  <c r="G134" i="21"/>
  <c r="D134" i="21"/>
  <c r="E134" i="21"/>
  <c r="F134" i="21"/>
  <c r="C135" i="21"/>
  <c r="B135" i="21"/>
  <c r="G135" i="21"/>
  <c r="D135" i="21"/>
  <c r="E135" i="21"/>
  <c r="F135" i="21"/>
  <c r="C136" i="21"/>
  <c r="B136" i="21"/>
  <c r="G136" i="21"/>
  <c r="D136" i="21"/>
  <c r="E136" i="21"/>
  <c r="F136" i="21"/>
  <c r="C137" i="21"/>
  <c r="B137" i="21"/>
  <c r="G137" i="21"/>
  <c r="D137" i="21"/>
  <c r="E137" i="21"/>
  <c r="F137" i="21"/>
  <c r="C138" i="21"/>
  <c r="B138" i="21"/>
  <c r="G138" i="21"/>
  <c r="D138" i="21"/>
  <c r="E138" i="21"/>
  <c r="F138" i="21"/>
  <c r="C139" i="21"/>
  <c r="B139" i="21"/>
  <c r="G139" i="21"/>
  <c r="D139" i="21"/>
  <c r="E139" i="21"/>
  <c r="F139" i="21"/>
  <c r="C140" i="21"/>
  <c r="B140" i="21"/>
  <c r="G140" i="21"/>
  <c r="D140" i="21"/>
  <c r="E140" i="21"/>
  <c r="F140" i="21"/>
  <c r="C141" i="21"/>
  <c r="B141" i="21"/>
  <c r="G141" i="21"/>
  <c r="D141" i="21"/>
  <c r="E141" i="21"/>
  <c r="F141" i="21"/>
  <c r="C142" i="21"/>
  <c r="B142" i="21"/>
  <c r="G142" i="21"/>
  <c r="D142" i="21"/>
  <c r="E142" i="21"/>
  <c r="F142" i="21"/>
  <c r="C143" i="21"/>
  <c r="B143" i="21"/>
  <c r="G143" i="21"/>
  <c r="D143" i="21"/>
  <c r="E143" i="21"/>
  <c r="F143" i="21"/>
  <c r="C144" i="21"/>
  <c r="B144" i="21"/>
  <c r="G144" i="21"/>
  <c r="D144" i="21"/>
  <c r="E144" i="21"/>
  <c r="F144" i="21"/>
  <c r="C145" i="21"/>
  <c r="B145" i="21"/>
  <c r="G145" i="21"/>
  <c r="D145" i="21"/>
  <c r="E145" i="21"/>
  <c r="F145" i="21"/>
  <c r="C146" i="21"/>
  <c r="B146" i="21"/>
  <c r="G146" i="21"/>
  <c r="D146" i="21"/>
  <c r="E146" i="21"/>
  <c r="F146" i="21"/>
  <c r="C147" i="21"/>
  <c r="B147" i="21"/>
  <c r="G147" i="21"/>
  <c r="D147" i="21"/>
  <c r="E147" i="21"/>
  <c r="F147" i="21"/>
  <c r="C148" i="21"/>
  <c r="B148" i="21"/>
  <c r="G148" i="21"/>
  <c r="D148" i="21"/>
  <c r="E148" i="21"/>
  <c r="F148" i="21"/>
  <c r="C149" i="21"/>
  <c r="B149" i="21"/>
  <c r="G149" i="21"/>
  <c r="D149" i="21"/>
  <c r="E149" i="21"/>
  <c r="F149" i="21"/>
  <c r="C150" i="21"/>
  <c r="B150" i="21"/>
  <c r="G150" i="21"/>
  <c r="D150" i="21"/>
  <c r="E150" i="21"/>
  <c r="F150" i="21"/>
  <c r="C151" i="21"/>
  <c r="B151" i="21"/>
  <c r="G151" i="21"/>
  <c r="D151" i="21"/>
  <c r="E151" i="21"/>
  <c r="F151" i="21"/>
  <c r="C152" i="21"/>
  <c r="B152" i="21"/>
  <c r="G152" i="21"/>
  <c r="D152" i="21"/>
  <c r="E152" i="21"/>
  <c r="F152" i="21"/>
  <c r="C153" i="21"/>
  <c r="B153" i="21"/>
  <c r="G153" i="21"/>
  <c r="D153" i="21"/>
  <c r="E153" i="21"/>
  <c r="F153" i="21"/>
  <c r="C154" i="21"/>
  <c r="B154" i="21"/>
  <c r="G154" i="21"/>
  <c r="D154" i="21"/>
  <c r="E154" i="21"/>
  <c r="F154" i="21"/>
  <c r="C155" i="21"/>
  <c r="B155" i="21"/>
  <c r="G155" i="21"/>
  <c r="D155" i="21"/>
  <c r="E155" i="21"/>
  <c r="F155" i="21"/>
  <c r="C156" i="21"/>
  <c r="B156" i="21"/>
  <c r="G156" i="21"/>
  <c r="D156" i="21"/>
  <c r="E156" i="21"/>
  <c r="F156" i="21"/>
  <c r="C157" i="21"/>
  <c r="B157" i="21"/>
  <c r="G157" i="21"/>
  <c r="D157" i="21"/>
  <c r="E157" i="21"/>
  <c r="F157" i="21"/>
  <c r="C158" i="21"/>
  <c r="B158" i="21"/>
  <c r="G158" i="21"/>
  <c r="D158" i="21"/>
  <c r="E158" i="21"/>
  <c r="F158" i="21"/>
  <c r="C159" i="21"/>
  <c r="B159" i="21"/>
  <c r="G159" i="21"/>
  <c r="D159" i="21"/>
  <c r="E159" i="21"/>
  <c r="F159" i="21"/>
  <c r="C160" i="21"/>
  <c r="B160" i="21"/>
  <c r="G160" i="21"/>
  <c r="D160" i="21"/>
  <c r="E160" i="21"/>
  <c r="F160" i="21"/>
  <c r="C161" i="21"/>
  <c r="B161" i="21"/>
  <c r="G161" i="21"/>
  <c r="D161" i="21"/>
  <c r="E161" i="21"/>
  <c r="F161" i="21"/>
  <c r="C162" i="21"/>
  <c r="B162" i="21"/>
  <c r="G162" i="21"/>
  <c r="D162" i="21"/>
  <c r="E162" i="21"/>
  <c r="F162" i="21"/>
  <c r="C163" i="21"/>
  <c r="B163" i="21"/>
  <c r="G163" i="21"/>
  <c r="D163" i="21"/>
  <c r="E163" i="21"/>
  <c r="F163" i="21"/>
  <c r="C164" i="21"/>
  <c r="B164" i="21"/>
  <c r="G164" i="21"/>
  <c r="D164" i="21"/>
  <c r="E164" i="21"/>
  <c r="F164" i="21"/>
  <c r="C165" i="21"/>
  <c r="B165" i="21"/>
  <c r="G165" i="21"/>
  <c r="D165" i="21"/>
  <c r="E165" i="21"/>
  <c r="F165" i="21"/>
  <c r="C166" i="21"/>
  <c r="B166" i="21"/>
  <c r="G166" i="21"/>
  <c r="D166" i="21"/>
  <c r="E166" i="21"/>
  <c r="F166" i="21"/>
  <c r="C167" i="21"/>
  <c r="B167" i="21"/>
  <c r="G167" i="21"/>
  <c r="D167" i="21"/>
  <c r="E167" i="21"/>
  <c r="F167" i="21"/>
  <c r="C168" i="21"/>
  <c r="B168" i="21"/>
  <c r="G168" i="21"/>
  <c r="D168" i="21"/>
  <c r="E168" i="21"/>
  <c r="F168" i="21"/>
  <c r="C169" i="21"/>
  <c r="B169" i="21"/>
  <c r="G169" i="21"/>
  <c r="D169" i="21"/>
  <c r="E169" i="21"/>
  <c r="F169" i="21"/>
  <c r="C170" i="21"/>
  <c r="B170" i="21"/>
  <c r="G170" i="21"/>
  <c r="D170" i="21"/>
  <c r="E170" i="21"/>
  <c r="F170" i="21"/>
  <c r="C171" i="21"/>
  <c r="B171" i="21"/>
  <c r="G171" i="21"/>
  <c r="D171" i="21"/>
  <c r="E171" i="21"/>
  <c r="F171" i="21"/>
  <c r="C172" i="21"/>
  <c r="B172" i="21"/>
  <c r="G172" i="21"/>
  <c r="D172" i="21"/>
  <c r="E172" i="21"/>
  <c r="F172" i="21"/>
  <c r="C173" i="21"/>
  <c r="B173" i="21"/>
  <c r="G173" i="21"/>
  <c r="D173" i="21"/>
  <c r="E173" i="21"/>
  <c r="F173" i="21"/>
  <c r="C174" i="21"/>
  <c r="B174" i="21"/>
  <c r="G174" i="21"/>
  <c r="D174" i="21"/>
  <c r="E174" i="21"/>
  <c r="F174" i="21"/>
  <c r="C175" i="21"/>
  <c r="B175" i="21"/>
  <c r="G175" i="21"/>
  <c r="D175" i="21"/>
  <c r="E175" i="21"/>
  <c r="F175" i="21"/>
  <c r="C176" i="21"/>
  <c r="B176" i="21"/>
  <c r="G176" i="21"/>
  <c r="D176" i="21"/>
  <c r="E176" i="21"/>
  <c r="F176" i="21"/>
  <c r="C177" i="21"/>
  <c r="B177" i="21"/>
  <c r="G177" i="21"/>
  <c r="D177" i="21"/>
  <c r="E177" i="21"/>
  <c r="F177" i="21"/>
  <c r="C178" i="21"/>
  <c r="B178" i="21"/>
  <c r="G178" i="21"/>
  <c r="D178" i="21"/>
  <c r="E178" i="21"/>
  <c r="F178" i="21"/>
  <c r="C179" i="21"/>
  <c r="B179" i="21"/>
  <c r="G179" i="21"/>
  <c r="D179" i="21"/>
  <c r="E179" i="21"/>
  <c r="F179" i="21"/>
  <c r="C180" i="21"/>
  <c r="B180" i="21"/>
  <c r="G180" i="21"/>
  <c r="D180" i="21"/>
  <c r="E180" i="21"/>
  <c r="F180" i="21"/>
  <c r="C181" i="21"/>
  <c r="B181" i="21"/>
  <c r="G181" i="21"/>
  <c r="D181" i="21"/>
  <c r="E181" i="21"/>
  <c r="F181" i="21"/>
  <c r="C182" i="21"/>
  <c r="B182" i="21"/>
  <c r="G182" i="21"/>
  <c r="D182" i="21"/>
  <c r="E182" i="21"/>
  <c r="F182" i="21"/>
  <c r="C183" i="21"/>
  <c r="B183" i="21"/>
  <c r="G183" i="21"/>
  <c r="D183" i="21"/>
  <c r="E183" i="21"/>
  <c r="F183" i="21"/>
  <c r="C184" i="21"/>
  <c r="B184" i="21"/>
  <c r="G184" i="21"/>
  <c r="D184" i="21"/>
  <c r="E184" i="21"/>
  <c r="F184" i="21"/>
  <c r="C185" i="21"/>
  <c r="B185" i="21"/>
  <c r="G185" i="21"/>
  <c r="D185" i="21"/>
  <c r="E185" i="21"/>
  <c r="F185" i="21"/>
  <c r="C186" i="21"/>
  <c r="B186" i="21"/>
  <c r="G186" i="21"/>
  <c r="D186" i="21"/>
  <c r="E186" i="21"/>
  <c r="F186" i="21"/>
  <c r="C187" i="21"/>
  <c r="B187" i="21"/>
  <c r="G187" i="21"/>
  <c r="D187" i="21"/>
  <c r="E187" i="21"/>
  <c r="F187" i="21"/>
  <c r="C188" i="21"/>
  <c r="B188" i="21"/>
  <c r="G188" i="21"/>
  <c r="D188" i="21"/>
  <c r="E188" i="21"/>
  <c r="F188" i="21"/>
  <c r="C189" i="21"/>
  <c r="B189" i="21"/>
  <c r="G189" i="21"/>
  <c r="D189" i="21"/>
  <c r="E189" i="21"/>
  <c r="F189" i="21"/>
  <c r="C190" i="21"/>
  <c r="B190" i="21"/>
  <c r="G190" i="21"/>
  <c r="D190" i="21"/>
  <c r="E190" i="21"/>
  <c r="F190" i="21"/>
  <c r="C191" i="21"/>
  <c r="B191" i="21"/>
  <c r="G191" i="21"/>
  <c r="D191" i="21"/>
  <c r="E191" i="21"/>
  <c r="F191" i="21"/>
  <c r="C192" i="21"/>
  <c r="B192" i="21"/>
  <c r="G192" i="21"/>
  <c r="D192" i="21"/>
  <c r="E192" i="21"/>
  <c r="F192" i="21"/>
  <c r="C193" i="21"/>
  <c r="B193" i="21"/>
  <c r="G193" i="21"/>
  <c r="D193" i="21"/>
  <c r="E193" i="21"/>
  <c r="F193" i="21"/>
  <c r="C194" i="21"/>
  <c r="B194" i="21"/>
  <c r="G194" i="21"/>
  <c r="D194" i="21"/>
  <c r="E194" i="21"/>
  <c r="F194" i="21"/>
  <c r="C195" i="21"/>
  <c r="B195" i="21"/>
  <c r="G195" i="21"/>
  <c r="D195" i="21"/>
  <c r="E195" i="21"/>
  <c r="F195" i="21"/>
  <c r="C196" i="21"/>
  <c r="B196" i="21"/>
  <c r="G196" i="21"/>
  <c r="D196" i="21"/>
  <c r="E196" i="21"/>
  <c r="F196" i="21"/>
  <c r="C197" i="21"/>
  <c r="B197" i="21"/>
  <c r="G197" i="21"/>
  <c r="D197" i="21"/>
  <c r="E197" i="21"/>
  <c r="F197" i="21"/>
  <c r="C198" i="21"/>
  <c r="B198" i="21"/>
  <c r="G198" i="21"/>
  <c r="D198" i="21"/>
  <c r="E198" i="21"/>
  <c r="F198" i="21"/>
  <c r="C199" i="21"/>
  <c r="B199" i="21"/>
  <c r="G199" i="21"/>
  <c r="D199" i="21"/>
  <c r="E199" i="21"/>
  <c r="F199" i="21"/>
  <c r="C200" i="21"/>
  <c r="B200" i="21"/>
  <c r="G200" i="21"/>
  <c r="D200" i="21"/>
  <c r="E200" i="21"/>
  <c r="F200" i="21"/>
  <c r="C201" i="21"/>
  <c r="B201" i="21"/>
  <c r="G201" i="21"/>
  <c r="D201" i="21"/>
  <c r="E201" i="21"/>
  <c r="F201" i="21"/>
  <c r="C202" i="21"/>
  <c r="B202" i="21"/>
  <c r="G202" i="21"/>
  <c r="D202" i="21"/>
  <c r="E202" i="21"/>
  <c r="F202" i="21"/>
  <c r="C203" i="21"/>
  <c r="B203" i="21"/>
  <c r="G203" i="21"/>
  <c r="D203" i="21"/>
  <c r="E203" i="21"/>
  <c r="F203" i="21"/>
  <c r="C204" i="21"/>
  <c r="B204" i="21"/>
  <c r="G204" i="21"/>
  <c r="D204" i="21"/>
  <c r="E204" i="21"/>
  <c r="F204" i="21"/>
  <c r="C205" i="21"/>
  <c r="B205" i="21"/>
  <c r="G205" i="21"/>
  <c r="D205" i="21"/>
  <c r="E205" i="21"/>
  <c r="F205" i="21"/>
  <c r="C206" i="21"/>
  <c r="B206" i="21"/>
  <c r="G206" i="21"/>
  <c r="D206" i="21"/>
  <c r="E206" i="21"/>
  <c r="F206" i="21"/>
  <c r="C207" i="21"/>
  <c r="B207" i="21"/>
  <c r="G207" i="21"/>
  <c r="D207" i="21"/>
  <c r="E207" i="21"/>
  <c r="F207" i="21"/>
  <c r="C208" i="21"/>
  <c r="B208" i="21"/>
  <c r="G208" i="21"/>
  <c r="D208" i="21"/>
  <c r="E208" i="21"/>
  <c r="F208" i="21"/>
  <c r="C209" i="21"/>
  <c r="B209" i="21"/>
  <c r="G209" i="21"/>
  <c r="D209" i="21"/>
  <c r="E209" i="21"/>
  <c r="F209" i="21"/>
  <c r="C210" i="21"/>
  <c r="B210" i="21"/>
  <c r="G210" i="21"/>
  <c r="D210" i="21"/>
  <c r="E210" i="21"/>
  <c r="F210" i="21"/>
  <c r="C211" i="21"/>
  <c r="B211" i="21"/>
  <c r="G211" i="21"/>
  <c r="D211" i="21"/>
  <c r="E211" i="21"/>
  <c r="F211" i="21"/>
  <c r="C212" i="21"/>
  <c r="B212" i="21"/>
  <c r="G212" i="21"/>
  <c r="D212" i="21"/>
  <c r="E212" i="21"/>
  <c r="F212" i="21"/>
  <c r="C213" i="21"/>
  <c r="B213" i="21"/>
  <c r="G213" i="21"/>
  <c r="D213" i="21"/>
  <c r="E213" i="21"/>
  <c r="F213" i="21"/>
  <c r="C214" i="21"/>
  <c r="B214" i="21"/>
  <c r="G214" i="21"/>
  <c r="D214" i="21"/>
  <c r="E214" i="21"/>
  <c r="F214" i="21"/>
  <c r="C215" i="21"/>
  <c r="B215" i="21"/>
  <c r="G215" i="21"/>
  <c r="D215" i="21"/>
  <c r="E215" i="21"/>
  <c r="F215" i="21"/>
  <c r="C216" i="21"/>
  <c r="B216" i="21"/>
  <c r="G216" i="21"/>
  <c r="D216" i="21"/>
  <c r="E216" i="21"/>
  <c r="F216" i="21"/>
  <c r="C217" i="21"/>
  <c r="B217" i="21"/>
  <c r="G217" i="21"/>
  <c r="D217" i="21"/>
  <c r="E217" i="21"/>
  <c r="F217" i="21"/>
  <c r="C218" i="21"/>
  <c r="B218" i="21"/>
  <c r="G218" i="21"/>
  <c r="D218" i="21"/>
  <c r="E218" i="21"/>
  <c r="F218" i="21"/>
  <c r="C219" i="21"/>
  <c r="B219" i="21"/>
  <c r="G219" i="21"/>
  <c r="D219" i="21"/>
  <c r="E219" i="21"/>
  <c r="F219" i="21"/>
  <c r="C220" i="21"/>
  <c r="B220" i="21"/>
  <c r="G220" i="21"/>
  <c r="D220" i="21"/>
  <c r="E220" i="21"/>
  <c r="F220" i="21"/>
  <c r="C221" i="21"/>
  <c r="B221" i="21"/>
  <c r="G221" i="21"/>
  <c r="D221" i="21"/>
  <c r="E221" i="21"/>
  <c r="F221" i="21"/>
  <c r="C222" i="21"/>
  <c r="B222" i="21"/>
  <c r="G222" i="21"/>
  <c r="D222" i="21"/>
  <c r="E222" i="21"/>
  <c r="F222" i="21"/>
  <c r="C223" i="21"/>
  <c r="B223" i="21"/>
  <c r="G223" i="21"/>
  <c r="D223" i="21"/>
  <c r="E223" i="21"/>
  <c r="F223" i="21"/>
  <c r="C224" i="21"/>
  <c r="B224" i="21"/>
  <c r="G224" i="21"/>
  <c r="D224" i="21"/>
  <c r="E224" i="21"/>
  <c r="F224" i="21"/>
  <c r="C225" i="21"/>
  <c r="B225" i="21"/>
  <c r="G225" i="21"/>
  <c r="D225" i="21"/>
  <c r="E225" i="21"/>
  <c r="F225" i="21"/>
  <c r="C226" i="21"/>
  <c r="B226" i="21"/>
  <c r="G226" i="21"/>
  <c r="D226" i="21"/>
  <c r="E226" i="21"/>
  <c r="F226" i="21"/>
  <c r="C227" i="21"/>
  <c r="B227" i="21"/>
  <c r="G227" i="21"/>
  <c r="D227" i="21"/>
  <c r="E227" i="21"/>
  <c r="F227" i="21"/>
  <c r="C228" i="21"/>
  <c r="B228" i="21"/>
  <c r="G228" i="21"/>
  <c r="D228" i="21"/>
  <c r="E228" i="21"/>
  <c r="F228" i="21"/>
  <c r="C229" i="21"/>
  <c r="B229" i="21"/>
  <c r="G229" i="21"/>
  <c r="D229" i="21"/>
  <c r="E229" i="21"/>
  <c r="F229" i="21"/>
  <c r="C230" i="21"/>
  <c r="B230" i="21"/>
  <c r="G230" i="21"/>
  <c r="D230" i="21"/>
  <c r="E230" i="21"/>
  <c r="F230" i="21"/>
  <c r="C231" i="21"/>
  <c r="B231" i="21"/>
  <c r="G231" i="21"/>
  <c r="D231" i="21"/>
  <c r="E231" i="21"/>
  <c r="F231" i="21"/>
  <c r="C232" i="21"/>
  <c r="B232" i="21"/>
  <c r="G232" i="21"/>
  <c r="D232" i="21"/>
  <c r="E232" i="21"/>
  <c r="F232" i="21"/>
  <c r="C233" i="21"/>
  <c r="B233" i="21"/>
  <c r="G233" i="21"/>
  <c r="D233" i="21"/>
  <c r="E233" i="21"/>
  <c r="F233" i="21"/>
  <c r="C234" i="21"/>
  <c r="B234" i="21"/>
  <c r="G234" i="21"/>
  <c r="D234" i="21"/>
  <c r="E234" i="21"/>
  <c r="F234" i="21"/>
  <c r="C235" i="21"/>
  <c r="B235" i="21"/>
  <c r="G235" i="21"/>
  <c r="D235" i="21"/>
  <c r="E235" i="21"/>
  <c r="F235" i="21"/>
  <c r="C236" i="21"/>
  <c r="B236" i="21"/>
  <c r="G236" i="21"/>
  <c r="D236" i="21"/>
  <c r="E236" i="21"/>
  <c r="F236" i="21"/>
  <c r="C237" i="21"/>
  <c r="B237" i="21"/>
  <c r="G237" i="21"/>
  <c r="D237" i="21"/>
  <c r="E237" i="21"/>
  <c r="F237" i="21"/>
  <c r="C238" i="21"/>
  <c r="B238" i="21"/>
  <c r="G238" i="21"/>
  <c r="D238" i="21"/>
  <c r="E238" i="21"/>
  <c r="F238" i="21"/>
  <c r="C239" i="21"/>
  <c r="B239" i="21"/>
  <c r="G239" i="21"/>
  <c r="D239" i="21"/>
  <c r="E239" i="21"/>
  <c r="F239" i="21"/>
  <c r="C240" i="21"/>
  <c r="B240" i="21"/>
  <c r="G240" i="21"/>
  <c r="D240" i="21"/>
  <c r="E240" i="21"/>
  <c r="F240" i="21"/>
  <c r="C241" i="21"/>
  <c r="B241" i="21"/>
  <c r="G241" i="21"/>
  <c r="D241" i="21"/>
  <c r="E241" i="21"/>
  <c r="F241" i="21"/>
  <c r="C242" i="21"/>
  <c r="B242" i="21"/>
  <c r="G242" i="21"/>
  <c r="D242" i="21"/>
  <c r="E242" i="21"/>
  <c r="F242" i="21"/>
  <c r="C243" i="21"/>
  <c r="B243" i="21"/>
  <c r="G243" i="21"/>
  <c r="D243" i="21"/>
  <c r="E243" i="21"/>
  <c r="F243" i="21"/>
  <c r="C244" i="21"/>
  <c r="B244" i="21"/>
  <c r="G244" i="21"/>
  <c r="D244" i="21"/>
  <c r="E244" i="21"/>
  <c r="F244" i="21"/>
  <c r="C245" i="21"/>
  <c r="B245" i="21"/>
  <c r="G245" i="21"/>
  <c r="D245" i="21"/>
  <c r="E245" i="21"/>
  <c r="F245" i="21"/>
  <c r="C246" i="21"/>
  <c r="B246" i="21"/>
  <c r="G246" i="21"/>
  <c r="D246" i="21"/>
  <c r="E246" i="21"/>
  <c r="F246" i="21"/>
  <c r="C247" i="21"/>
  <c r="B247" i="21"/>
  <c r="G247" i="21"/>
  <c r="D247" i="21"/>
  <c r="E247" i="21"/>
  <c r="F247" i="21"/>
  <c r="C248" i="21"/>
  <c r="B248" i="21"/>
  <c r="G248" i="21"/>
  <c r="D248" i="21"/>
  <c r="E248" i="21"/>
  <c r="F248" i="21"/>
  <c r="C249" i="21"/>
  <c r="B249" i="21"/>
  <c r="G249" i="21"/>
  <c r="D249" i="21"/>
  <c r="E249" i="21"/>
  <c r="F249" i="21"/>
  <c r="C250" i="21"/>
  <c r="B250" i="21"/>
  <c r="G250" i="21"/>
  <c r="D250" i="21"/>
  <c r="E250" i="21"/>
  <c r="F250" i="21"/>
  <c r="C251" i="21"/>
  <c r="B251" i="21"/>
  <c r="G251" i="21"/>
  <c r="D251" i="21"/>
  <c r="E251" i="21"/>
  <c r="F251" i="21"/>
  <c r="C252" i="21"/>
  <c r="B252" i="21"/>
  <c r="G252" i="21"/>
  <c r="D252" i="21"/>
  <c r="E252" i="21"/>
  <c r="F252" i="21"/>
  <c r="C253" i="21"/>
  <c r="B253" i="21"/>
  <c r="G253" i="21"/>
  <c r="D253" i="21"/>
  <c r="E253" i="21"/>
  <c r="F253" i="21"/>
  <c r="C254" i="21"/>
  <c r="B254" i="21"/>
  <c r="G254" i="21"/>
  <c r="D254" i="21"/>
  <c r="E254" i="21"/>
  <c r="F254" i="21"/>
  <c r="C255" i="21"/>
  <c r="B255" i="21"/>
  <c r="G255" i="21"/>
  <c r="D255" i="21"/>
  <c r="E255" i="21"/>
  <c r="F255" i="21"/>
  <c r="C256" i="21"/>
  <c r="B256" i="21"/>
  <c r="G256" i="21"/>
  <c r="D256" i="21"/>
  <c r="E256" i="21"/>
  <c r="F256" i="21"/>
  <c r="C257" i="21"/>
  <c r="B257" i="21"/>
  <c r="G257" i="21"/>
  <c r="D257" i="21"/>
  <c r="E257" i="21"/>
  <c r="F257" i="21"/>
  <c r="C258" i="21"/>
  <c r="B258" i="21"/>
  <c r="G258" i="21"/>
  <c r="D258" i="21"/>
  <c r="E258" i="21"/>
  <c r="F258" i="21"/>
  <c r="C259" i="21"/>
  <c r="B259" i="21"/>
  <c r="G259" i="21"/>
  <c r="D259" i="21"/>
  <c r="E259" i="21"/>
  <c r="F259" i="21"/>
  <c r="C260" i="21"/>
  <c r="B260" i="21"/>
  <c r="G260" i="21"/>
  <c r="D260" i="21"/>
  <c r="E260" i="21"/>
  <c r="F260" i="21"/>
  <c r="C261" i="21"/>
  <c r="B261" i="21"/>
  <c r="G261" i="21"/>
  <c r="D261" i="21"/>
  <c r="E261" i="21"/>
  <c r="F261" i="21"/>
  <c r="C262" i="21"/>
  <c r="B262" i="21"/>
  <c r="G262" i="21"/>
  <c r="D262" i="21"/>
  <c r="E262" i="21"/>
  <c r="F262" i="21"/>
  <c r="C263" i="21"/>
  <c r="B263" i="21"/>
  <c r="G263" i="21"/>
  <c r="D263" i="21"/>
  <c r="E263" i="21"/>
  <c r="F263" i="21"/>
  <c r="C264" i="21"/>
  <c r="B264" i="21"/>
  <c r="G264" i="21"/>
  <c r="D264" i="21"/>
  <c r="E264" i="21"/>
  <c r="F264" i="21"/>
  <c r="C265" i="21"/>
  <c r="B265" i="21"/>
  <c r="G265" i="21"/>
  <c r="D265" i="21"/>
  <c r="E265" i="21"/>
  <c r="F265" i="21"/>
  <c r="C266" i="21"/>
  <c r="B266" i="21"/>
  <c r="G266" i="21"/>
  <c r="D266" i="21"/>
  <c r="E266" i="21"/>
  <c r="F266" i="21"/>
  <c r="C267" i="21"/>
  <c r="B267" i="21"/>
  <c r="G267" i="21"/>
  <c r="D267" i="21"/>
  <c r="E267" i="21"/>
  <c r="F267" i="21"/>
  <c r="C268" i="21"/>
  <c r="B268" i="21"/>
  <c r="G268" i="21"/>
  <c r="D268" i="21"/>
  <c r="E268" i="21"/>
  <c r="F268" i="21"/>
  <c r="C269" i="21"/>
  <c r="B269" i="21"/>
  <c r="G269" i="21"/>
  <c r="D269" i="21"/>
  <c r="E269" i="21"/>
  <c r="F269" i="21"/>
  <c r="C270" i="21"/>
  <c r="B270" i="21"/>
  <c r="G270" i="21"/>
  <c r="D270" i="21"/>
  <c r="E270" i="21"/>
  <c r="F270" i="21"/>
  <c r="C271" i="21"/>
  <c r="B271" i="21"/>
  <c r="G271" i="21"/>
  <c r="D271" i="21"/>
  <c r="E271" i="21"/>
  <c r="F271" i="21"/>
  <c r="C272" i="21"/>
  <c r="B272" i="21"/>
  <c r="G272" i="21"/>
  <c r="D272" i="21"/>
  <c r="E272" i="21"/>
  <c r="F272" i="21"/>
  <c r="C273" i="21"/>
  <c r="B273" i="21"/>
  <c r="G273" i="21"/>
  <c r="D273" i="21"/>
  <c r="E273" i="21"/>
  <c r="F273" i="21"/>
  <c r="C274" i="21"/>
  <c r="B274" i="21"/>
  <c r="G274" i="21"/>
  <c r="D274" i="21"/>
  <c r="E274" i="21"/>
  <c r="F274" i="21"/>
  <c r="C275" i="21"/>
  <c r="B275" i="21"/>
  <c r="G275" i="21"/>
  <c r="D275" i="21"/>
  <c r="E275" i="21"/>
  <c r="F275" i="21"/>
  <c r="C276" i="21"/>
  <c r="B276" i="21"/>
  <c r="G276" i="21"/>
  <c r="D276" i="21"/>
  <c r="E276" i="21"/>
  <c r="F276" i="21"/>
  <c r="C277" i="21"/>
  <c r="B277" i="21"/>
  <c r="G277" i="21"/>
  <c r="D277" i="21"/>
  <c r="E277" i="21"/>
  <c r="F277" i="21"/>
  <c r="C278" i="21"/>
  <c r="B278" i="21"/>
  <c r="G278" i="21"/>
  <c r="D278" i="21"/>
  <c r="E278" i="21"/>
  <c r="F278" i="21"/>
  <c r="C279" i="21"/>
  <c r="B279" i="21"/>
  <c r="G279" i="21"/>
  <c r="D279" i="21"/>
  <c r="E279" i="21"/>
  <c r="F279" i="21"/>
  <c r="C280" i="21"/>
  <c r="B280" i="21"/>
  <c r="G280" i="21"/>
  <c r="D280" i="21"/>
  <c r="E280" i="21"/>
  <c r="F280" i="21"/>
  <c r="C281" i="21"/>
  <c r="B281" i="21"/>
  <c r="G281" i="21"/>
  <c r="D281" i="21"/>
  <c r="E281" i="21"/>
  <c r="F281" i="21"/>
  <c r="C282" i="21"/>
  <c r="B282" i="21"/>
  <c r="G282" i="21"/>
  <c r="D282" i="21"/>
  <c r="E282" i="21"/>
  <c r="F282" i="21"/>
  <c r="C283" i="21"/>
  <c r="B283" i="21"/>
  <c r="G283" i="21"/>
  <c r="D283" i="21"/>
  <c r="E283" i="21"/>
  <c r="F283" i="21"/>
  <c r="C284" i="21"/>
  <c r="B284" i="21"/>
  <c r="G284" i="21"/>
  <c r="D284" i="21"/>
  <c r="E284" i="21"/>
  <c r="F284" i="21"/>
  <c r="C285" i="21"/>
  <c r="B285" i="21"/>
  <c r="G285" i="21"/>
  <c r="D285" i="21"/>
  <c r="E285" i="21"/>
  <c r="F285" i="21"/>
  <c r="C286" i="21"/>
  <c r="B286" i="21"/>
  <c r="G286" i="21"/>
  <c r="D286" i="21"/>
  <c r="E286" i="21"/>
  <c r="F286" i="21"/>
  <c r="C287" i="21"/>
  <c r="B287" i="21"/>
  <c r="G287" i="21"/>
  <c r="D287" i="21"/>
  <c r="E287" i="21"/>
  <c r="F287" i="21"/>
  <c r="C288" i="21"/>
  <c r="B288" i="21"/>
  <c r="G288" i="21"/>
  <c r="D288" i="21"/>
  <c r="E288" i="21"/>
  <c r="F288" i="21"/>
  <c r="C289" i="21"/>
  <c r="B289" i="21"/>
  <c r="G289" i="21"/>
  <c r="D289" i="21"/>
  <c r="E289" i="21"/>
  <c r="F289" i="21"/>
  <c r="C290" i="21"/>
  <c r="B290" i="21"/>
  <c r="G290" i="21"/>
  <c r="D290" i="21"/>
  <c r="E290" i="21"/>
  <c r="F290" i="21"/>
  <c r="C291" i="21"/>
  <c r="B291" i="21"/>
  <c r="G291" i="21"/>
  <c r="D291" i="21"/>
  <c r="E291" i="21"/>
  <c r="F291" i="21"/>
  <c r="C292" i="21"/>
  <c r="B292" i="21"/>
  <c r="G292" i="21"/>
  <c r="D292" i="21"/>
  <c r="E292" i="21"/>
  <c r="F292" i="21"/>
  <c r="C293" i="21"/>
  <c r="B293" i="21"/>
  <c r="G293" i="21"/>
  <c r="D293" i="21"/>
  <c r="E293" i="21"/>
  <c r="F293" i="21"/>
  <c r="C294" i="21"/>
  <c r="B294" i="21"/>
  <c r="G294" i="21"/>
  <c r="D294" i="21"/>
  <c r="E294" i="21"/>
  <c r="F294" i="21"/>
  <c r="C295" i="21"/>
  <c r="B295" i="21"/>
  <c r="G295" i="21"/>
  <c r="D295" i="21"/>
  <c r="E295" i="21"/>
  <c r="F295" i="21"/>
  <c r="C296" i="21"/>
  <c r="B296" i="21"/>
  <c r="G296" i="21"/>
  <c r="D296" i="21"/>
  <c r="E296" i="21"/>
  <c r="F296" i="21"/>
  <c r="C297" i="21"/>
  <c r="B297" i="21"/>
  <c r="G297" i="21"/>
  <c r="D297" i="21"/>
  <c r="E297" i="21"/>
  <c r="F297" i="21"/>
  <c r="C298" i="21"/>
  <c r="B298" i="21"/>
  <c r="G298" i="21"/>
  <c r="D298" i="21"/>
  <c r="E298" i="21"/>
  <c r="F298" i="21"/>
  <c r="C299" i="21"/>
  <c r="B299" i="21"/>
  <c r="G299" i="21"/>
  <c r="D299" i="21"/>
  <c r="E299" i="21"/>
  <c r="F299" i="21"/>
  <c r="C300" i="21"/>
  <c r="B300" i="21"/>
  <c r="G300" i="21"/>
  <c r="D300" i="21"/>
  <c r="E300" i="21"/>
  <c r="F300" i="21"/>
  <c r="C301" i="21"/>
  <c r="B301" i="21"/>
  <c r="G301" i="21"/>
  <c r="D301" i="21"/>
  <c r="E301" i="21"/>
  <c r="F301" i="21"/>
  <c r="C302" i="21"/>
  <c r="B302" i="21"/>
  <c r="G302" i="21"/>
  <c r="D302" i="21"/>
  <c r="E302" i="21"/>
  <c r="F302" i="21"/>
  <c r="C303" i="21"/>
  <c r="B303" i="21"/>
  <c r="G303" i="21"/>
  <c r="D303" i="21"/>
  <c r="E303" i="21"/>
  <c r="F303" i="21"/>
  <c r="C304" i="21"/>
  <c r="B304" i="21"/>
  <c r="G304" i="21"/>
  <c r="D304" i="21"/>
  <c r="E304" i="21"/>
  <c r="F304" i="21"/>
  <c r="C305" i="21"/>
  <c r="B305" i="21"/>
  <c r="G305" i="21"/>
  <c r="D305" i="21"/>
  <c r="E305" i="21"/>
  <c r="F305" i="21"/>
  <c r="C306" i="21"/>
  <c r="B306" i="21"/>
  <c r="G306" i="21"/>
  <c r="D306" i="21"/>
  <c r="E306" i="21"/>
  <c r="F306" i="21"/>
  <c r="C307" i="21"/>
  <c r="B307" i="21"/>
  <c r="G307" i="21"/>
  <c r="D307" i="21"/>
  <c r="E307" i="21"/>
  <c r="F307" i="21"/>
  <c r="C308" i="21"/>
  <c r="B308" i="21"/>
  <c r="G308" i="21"/>
  <c r="D308" i="21"/>
  <c r="E308" i="21"/>
  <c r="F308" i="21"/>
  <c r="C309" i="21"/>
  <c r="B309" i="21"/>
  <c r="G309" i="21"/>
  <c r="D309" i="21"/>
  <c r="E309" i="21"/>
  <c r="F309" i="21"/>
  <c r="C310" i="21"/>
  <c r="B310" i="21"/>
  <c r="G310" i="21"/>
  <c r="D310" i="21"/>
  <c r="E310" i="21"/>
  <c r="F310" i="21"/>
  <c r="C311" i="21"/>
  <c r="B311" i="21"/>
  <c r="G311" i="21"/>
  <c r="D311" i="21"/>
  <c r="E311" i="21"/>
  <c r="F311" i="21"/>
  <c r="C312" i="21"/>
  <c r="B312" i="21"/>
  <c r="G312" i="21"/>
  <c r="D312" i="21"/>
  <c r="E312" i="21"/>
  <c r="F312" i="21"/>
  <c r="C313" i="21"/>
  <c r="B313" i="21"/>
  <c r="G313" i="21"/>
  <c r="D313" i="21"/>
  <c r="E313" i="21"/>
  <c r="F313" i="21"/>
  <c r="C314" i="21"/>
  <c r="B314" i="21"/>
  <c r="G314" i="21"/>
  <c r="D314" i="21"/>
  <c r="E314" i="21"/>
  <c r="F314" i="21"/>
  <c r="C315" i="21"/>
  <c r="B315" i="21"/>
  <c r="G315" i="21"/>
  <c r="D315" i="21"/>
  <c r="E315" i="21"/>
  <c r="F315" i="21"/>
  <c r="C316" i="21"/>
  <c r="B316" i="21"/>
  <c r="G316" i="21"/>
  <c r="D316" i="21"/>
  <c r="E316" i="21"/>
  <c r="F316" i="21"/>
  <c r="C317" i="21"/>
  <c r="B317" i="21"/>
  <c r="G317" i="21"/>
  <c r="D317" i="21"/>
  <c r="E317" i="21"/>
  <c r="F317" i="21"/>
  <c r="C318" i="21"/>
  <c r="B318" i="21"/>
  <c r="G318" i="21"/>
  <c r="D318" i="21"/>
  <c r="E318" i="21"/>
  <c r="F318" i="21"/>
  <c r="C319" i="21"/>
  <c r="B319" i="21"/>
  <c r="G319" i="21"/>
  <c r="D319" i="21"/>
  <c r="E319" i="21"/>
  <c r="F319" i="21"/>
  <c r="C320" i="21"/>
  <c r="B320" i="21"/>
  <c r="G320" i="21"/>
  <c r="D320" i="21"/>
  <c r="E320" i="21"/>
  <c r="F320" i="21"/>
  <c r="C321" i="21"/>
  <c r="B321" i="21"/>
  <c r="G321" i="21"/>
  <c r="D321" i="21"/>
  <c r="E321" i="21"/>
  <c r="F321" i="21"/>
  <c r="C322" i="21"/>
  <c r="B322" i="21"/>
  <c r="G322" i="21"/>
  <c r="D322" i="21"/>
  <c r="E322" i="21"/>
  <c r="F322" i="21"/>
  <c r="C323" i="21"/>
  <c r="B323" i="21"/>
  <c r="G323" i="21"/>
  <c r="D323" i="21"/>
  <c r="E323" i="21"/>
  <c r="F323" i="21"/>
  <c r="C324" i="21"/>
  <c r="B324" i="21"/>
  <c r="G324" i="21"/>
  <c r="D324" i="21"/>
  <c r="E324" i="21"/>
  <c r="F324" i="21"/>
  <c r="C325" i="21"/>
  <c r="B325" i="21"/>
  <c r="G325" i="21"/>
  <c r="D325" i="21"/>
  <c r="E325" i="21"/>
  <c r="F325" i="21"/>
  <c r="C326" i="21"/>
  <c r="B326" i="21"/>
  <c r="G326" i="21"/>
  <c r="D326" i="21"/>
  <c r="E326" i="21"/>
  <c r="F326" i="21"/>
  <c r="C327" i="21"/>
  <c r="B327" i="21"/>
  <c r="G327" i="21"/>
  <c r="D327" i="21"/>
  <c r="E327" i="21"/>
  <c r="F327" i="21"/>
  <c r="C328" i="21"/>
  <c r="B328" i="21"/>
  <c r="G328" i="21"/>
  <c r="D328" i="21"/>
  <c r="E328" i="21"/>
  <c r="F328" i="21"/>
  <c r="C329" i="21"/>
  <c r="B329" i="21"/>
  <c r="G329" i="21"/>
  <c r="D329" i="21"/>
  <c r="E329" i="21"/>
  <c r="F329" i="21"/>
  <c r="C330" i="21"/>
  <c r="B330" i="21"/>
  <c r="G330" i="21"/>
  <c r="D330" i="21"/>
  <c r="E330" i="21"/>
  <c r="F330" i="21"/>
  <c r="C331" i="21"/>
  <c r="B331" i="21"/>
  <c r="G331" i="21"/>
  <c r="D331" i="21"/>
  <c r="E331" i="21"/>
  <c r="F331" i="21"/>
  <c r="C332" i="21"/>
  <c r="B332" i="21"/>
  <c r="G332" i="21"/>
  <c r="D332" i="21"/>
  <c r="E332" i="21"/>
  <c r="F332" i="21"/>
  <c r="C333" i="21"/>
  <c r="B333" i="21"/>
  <c r="G333" i="21"/>
  <c r="D333" i="21"/>
  <c r="E333" i="21"/>
  <c r="F333" i="21"/>
  <c r="C334" i="21"/>
  <c r="B334" i="21"/>
  <c r="G334" i="21"/>
  <c r="D334" i="21"/>
  <c r="E334" i="21"/>
  <c r="F334" i="21"/>
  <c r="C335" i="21"/>
  <c r="B335" i="21"/>
  <c r="G335" i="21"/>
  <c r="D335" i="21"/>
  <c r="E335" i="21"/>
  <c r="F335" i="21"/>
  <c r="C336" i="21"/>
  <c r="B336" i="21"/>
  <c r="G336" i="21"/>
  <c r="D336" i="21"/>
  <c r="E336" i="21"/>
  <c r="F336" i="21"/>
  <c r="C337" i="21"/>
  <c r="B337" i="21"/>
  <c r="G337" i="21"/>
  <c r="D337" i="21"/>
  <c r="E337" i="21"/>
  <c r="F337" i="21"/>
  <c r="C338" i="21"/>
  <c r="B338" i="21"/>
  <c r="G338" i="21"/>
  <c r="D338" i="21"/>
  <c r="E338" i="21"/>
  <c r="F338" i="21"/>
  <c r="C339" i="21"/>
  <c r="B339" i="21"/>
  <c r="G339" i="21"/>
  <c r="D339" i="21"/>
  <c r="E339" i="21"/>
  <c r="F339" i="21"/>
  <c r="C340" i="21"/>
  <c r="B340" i="21"/>
  <c r="G340" i="21"/>
  <c r="D340" i="21"/>
  <c r="E340" i="21"/>
  <c r="F340" i="21"/>
  <c r="C341" i="21"/>
  <c r="B341" i="21"/>
  <c r="G341" i="21"/>
  <c r="D341" i="21"/>
  <c r="E341" i="21"/>
  <c r="F341" i="21"/>
  <c r="C342" i="21"/>
  <c r="B342" i="21"/>
  <c r="G342" i="21"/>
  <c r="D342" i="21"/>
  <c r="E342" i="21"/>
  <c r="F342" i="21"/>
  <c r="C343" i="21"/>
  <c r="B343" i="21"/>
  <c r="G343" i="21"/>
  <c r="D343" i="21"/>
  <c r="E343" i="21"/>
  <c r="F343" i="21"/>
  <c r="C344" i="21"/>
  <c r="B344" i="21"/>
  <c r="G344" i="21"/>
  <c r="D344" i="21"/>
  <c r="E344" i="21"/>
  <c r="F344" i="21"/>
  <c r="C345" i="21"/>
  <c r="B345" i="21"/>
  <c r="G345" i="21"/>
  <c r="D345" i="21"/>
  <c r="E345" i="21"/>
  <c r="F345" i="21"/>
  <c r="C346" i="21"/>
  <c r="B346" i="21"/>
  <c r="G346" i="21"/>
  <c r="D346" i="21"/>
  <c r="E346" i="21"/>
  <c r="F346" i="21"/>
  <c r="C347" i="21"/>
  <c r="B347" i="21"/>
  <c r="G347" i="21"/>
  <c r="D347" i="21"/>
  <c r="E347" i="21"/>
  <c r="F347" i="21"/>
  <c r="C348" i="21"/>
  <c r="B348" i="21"/>
  <c r="G348" i="21"/>
  <c r="D348" i="21"/>
  <c r="E348" i="21"/>
  <c r="F348" i="21"/>
  <c r="C349" i="21"/>
  <c r="B349" i="21"/>
  <c r="G349" i="21"/>
  <c r="D349" i="21"/>
  <c r="E349" i="21"/>
  <c r="F349" i="21"/>
  <c r="C350" i="21"/>
  <c r="B350" i="21"/>
  <c r="G350" i="21"/>
  <c r="D350" i="21"/>
  <c r="E350" i="21"/>
  <c r="F350" i="21"/>
  <c r="C351" i="21"/>
  <c r="B351" i="21"/>
  <c r="G351" i="21"/>
  <c r="D351" i="21"/>
  <c r="E351" i="21"/>
  <c r="F351" i="21"/>
  <c r="C352" i="21"/>
  <c r="B352" i="21"/>
  <c r="G352" i="21"/>
  <c r="D352" i="21"/>
  <c r="E352" i="21"/>
  <c r="F352" i="21"/>
  <c r="C353" i="21"/>
  <c r="B353" i="21"/>
  <c r="G353" i="21"/>
  <c r="D353" i="21"/>
  <c r="E353" i="21"/>
  <c r="F353" i="21"/>
  <c r="C354" i="21"/>
  <c r="B354" i="21"/>
  <c r="G354" i="21"/>
  <c r="D354" i="21"/>
  <c r="E354" i="21"/>
  <c r="F354" i="21"/>
  <c r="C355" i="21"/>
  <c r="B355" i="21"/>
  <c r="G355" i="21"/>
  <c r="D355" i="21"/>
  <c r="E355" i="21"/>
  <c r="F355" i="21"/>
  <c r="C356" i="21"/>
  <c r="B356" i="21"/>
  <c r="G356" i="21"/>
  <c r="D356" i="21"/>
  <c r="E356" i="21"/>
  <c r="F356" i="21"/>
  <c r="C357" i="21"/>
  <c r="B357" i="21"/>
  <c r="G357" i="21"/>
  <c r="D357" i="21"/>
  <c r="E357" i="21"/>
  <c r="F357" i="21"/>
  <c r="C358" i="21"/>
  <c r="B358" i="21"/>
  <c r="G358" i="21"/>
  <c r="D358" i="21"/>
  <c r="E358" i="21"/>
  <c r="F358" i="21"/>
  <c r="C359" i="21"/>
  <c r="B359" i="21"/>
  <c r="G359" i="21"/>
  <c r="D359" i="21"/>
  <c r="E359" i="21"/>
  <c r="F359" i="21"/>
  <c r="C360" i="21"/>
  <c r="B360" i="21"/>
  <c r="G360" i="21"/>
  <c r="D360" i="21"/>
  <c r="E360" i="21"/>
  <c r="F360" i="21"/>
  <c r="C361" i="21"/>
  <c r="B361" i="21"/>
  <c r="G361" i="21"/>
  <c r="D361" i="21"/>
  <c r="E361" i="21"/>
  <c r="F361" i="21"/>
  <c r="C362" i="21"/>
  <c r="B362" i="21"/>
  <c r="G362" i="21"/>
  <c r="D362" i="21"/>
  <c r="E362" i="21"/>
  <c r="F362" i="21"/>
  <c r="C363" i="21"/>
  <c r="B363" i="21"/>
  <c r="G363" i="21"/>
  <c r="D363" i="21"/>
  <c r="E363" i="21"/>
  <c r="F363" i="21"/>
  <c r="C364" i="21"/>
  <c r="B364" i="21"/>
  <c r="G364" i="21"/>
  <c r="D364" i="21"/>
  <c r="E364" i="21"/>
  <c r="F364" i="21"/>
  <c r="C365" i="21"/>
  <c r="B365" i="21"/>
  <c r="G365" i="21"/>
  <c r="D365" i="21"/>
  <c r="E365" i="21"/>
  <c r="F365" i="21"/>
  <c r="C366" i="21"/>
  <c r="B366" i="21"/>
  <c r="G366" i="21"/>
  <c r="D366" i="21"/>
  <c r="E366" i="21"/>
  <c r="F366" i="21"/>
  <c r="C367" i="21"/>
  <c r="B367" i="21"/>
  <c r="G367" i="21"/>
  <c r="D367" i="21"/>
  <c r="E367" i="21"/>
  <c r="F367" i="21"/>
  <c r="C368" i="21"/>
  <c r="B368" i="21"/>
  <c r="G368" i="21"/>
  <c r="D368" i="21"/>
  <c r="E368" i="21"/>
  <c r="F368" i="21"/>
  <c r="C369" i="21"/>
  <c r="B369" i="21"/>
  <c r="G369" i="21"/>
  <c r="D369" i="21"/>
  <c r="E369" i="21"/>
  <c r="F369" i="21"/>
  <c r="C370" i="21"/>
  <c r="B370" i="21"/>
  <c r="G370" i="21"/>
  <c r="D370" i="21"/>
  <c r="E370" i="21"/>
  <c r="F370" i="21"/>
  <c r="C371" i="21"/>
  <c r="B371" i="21"/>
  <c r="G371" i="21"/>
  <c r="D371" i="21"/>
  <c r="E371" i="21"/>
  <c r="F371" i="21"/>
  <c r="C372" i="21"/>
  <c r="B372" i="21"/>
  <c r="G372" i="21"/>
  <c r="D372" i="21"/>
  <c r="E372" i="21"/>
  <c r="F372" i="21"/>
  <c r="C373" i="21"/>
  <c r="B373" i="21"/>
  <c r="G373" i="21"/>
  <c r="D373" i="21"/>
  <c r="E373" i="21"/>
  <c r="F373" i="21"/>
  <c r="C374" i="21"/>
  <c r="B374" i="21"/>
  <c r="G374" i="21"/>
  <c r="D374" i="21"/>
  <c r="E374" i="21"/>
  <c r="F374" i="21"/>
  <c r="C375" i="21"/>
  <c r="B375" i="21"/>
  <c r="G375" i="21"/>
  <c r="D375" i="21"/>
  <c r="E375" i="21"/>
  <c r="F375" i="21"/>
  <c r="C376" i="21"/>
  <c r="B376" i="21"/>
  <c r="G376" i="21"/>
  <c r="D376" i="21"/>
  <c r="E376" i="21"/>
  <c r="F376" i="21"/>
  <c r="C377" i="21"/>
  <c r="B377" i="21"/>
  <c r="G377" i="21"/>
  <c r="D377" i="21"/>
  <c r="E377" i="21"/>
  <c r="F377" i="21"/>
  <c r="C378" i="21"/>
  <c r="B378" i="21"/>
  <c r="G378" i="21"/>
  <c r="D378" i="21"/>
  <c r="E378" i="21"/>
  <c r="F378" i="21"/>
  <c r="C379" i="21"/>
  <c r="B379" i="21"/>
  <c r="G379" i="21"/>
  <c r="D379" i="21"/>
  <c r="E379" i="21"/>
  <c r="F379" i="21"/>
  <c r="C380" i="21"/>
  <c r="B380" i="21"/>
  <c r="G380" i="21"/>
  <c r="D380" i="21"/>
  <c r="E380" i="21"/>
  <c r="F380" i="21"/>
  <c r="C381" i="21"/>
  <c r="B381" i="21"/>
  <c r="G381" i="21"/>
  <c r="D381" i="21"/>
  <c r="E381" i="21"/>
  <c r="F381" i="21"/>
  <c r="C382" i="21"/>
  <c r="B382" i="21"/>
  <c r="G382" i="21"/>
  <c r="D382" i="21"/>
  <c r="E382" i="21"/>
  <c r="F382" i="21"/>
  <c r="C383" i="21"/>
  <c r="B383" i="21"/>
  <c r="G383" i="21"/>
  <c r="D383" i="21"/>
  <c r="E383" i="21"/>
  <c r="F383" i="21"/>
  <c r="C384" i="21"/>
  <c r="B384" i="21"/>
  <c r="G384" i="21"/>
  <c r="D384" i="21"/>
  <c r="E384" i="21"/>
  <c r="F384" i="21"/>
  <c r="C385" i="21"/>
  <c r="B385" i="21"/>
  <c r="G385" i="21"/>
  <c r="D385" i="21"/>
  <c r="E385" i="21"/>
  <c r="F385" i="21"/>
  <c r="C386" i="21"/>
  <c r="B386" i="21"/>
  <c r="G386" i="21"/>
  <c r="D386" i="21"/>
  <c r="E386" i="21"/>
  <c r="F386" i="21"/>
  <c r="C387" i="21"/>
  <c r="B387" i="21"/>
  <c r="G387" i="21"/>
  <c r="D387" i="21"/>
  <c r="E387" i="21"/>
  <c r="F387" i="21"/>
  <c r="C388" i="21"/>
  <c r="B388" i="21"/>
  <c r="G388" i="21"/>
  <c r="D388" i="21"/>
  <c r="E388" i="21"/>
  <c r="F388" i="21"/>
  <c r="C389" i="21"/>
  <c r="B389" i="21"/>
  <c r="G389" i="21"/>
  <c r="D389" i="21"/>
  <c r="E389" i="21"/>
  <c r="F389" i="21"/>
  <c r="C390" i="21"/>
  <c r="B390" i="21"/>
  <c r="G390" i="21"/>
  <c r="D390" i="21"/>
  <c r="E390" i="21"/>
  <c r="F390" i="21"/>
  <c r="C391" i="21"/>
  <c r="B391" i="21"/>
  <c r="G391" i="21"/>
  <c r="D391" i="21"/>
  <c r="E391" i="21"/>
  <c r="F391" i="21"/>
  <c r="C392" i="21"/>
  <c r="B392" i="21"/>
  <c r="G392" i="21"/>
  <c r="D392" i="21"/>
  <c r="E392" i="21"/>
  <c r="F392" i="21"/>
  <c r="C393" i="21"/>
  <c r="B393" i="21"/>
  <c r="G393" i="21"/>
  <c r="D393" i="21"/>
  <c r="E393" i="21"/>
  <c r="F393" i="21"/>
  <c r="C394" i="21"/>
  <c r="B394" i="21"/>
  <c r="G394" i="21"/>
  <c r="D394" i="21"/>
  <c r="E394" i="21"/>
  <c r="F394" i="21"/>
  <c r="C395" i="21"/>
  <c r="B395" i="21"/>
  <c r="G395" i="21"/>
  <c r="D395" i="21"/>
  <c r="E395" i="21"/>
  <c r="F395" i="21"/>
  <c r="C396" i="21"/>
  <c r="B396" i="21"/>
  <c r="G396" i="21"/>
  <c r="D396" i="21"/>
  <c r="E396" i="21"/>
  <c r="F396" i="21"/>
  <c r="C397" i="21"/>
  <c r="B397" i="21"/>
  <c r="G397" i="21"/>
  <c r="D397" i="21"/>
  <c r="E397" i="21"/>
  <c r="F397" i="21"/>
  <c r="C398" i="21"/>
  <c r="B398" i="21"/>
  <c r="G398" i="21"/>
  <c r="D398" i="21"/>
  <c r="E398" i="21"/>
  <c r="F398" i="21"/>
  <c r="C399" i="21"/>
  <c r="B399" i="21"/>
  <c r="G399" i="21"/>
  <c r="D399" i="21"/>
  <c r="E399" i="21"/>
  <c r="F399" i="21"/>
  <c r="C400" i="21"/>
  <c r="B400" i="21"/>
  <c r="G400" i="21"/>
  <c r="D400" i="21"/>
  <c r="E400" i="21"/>
  <c r="F400" i="21"/>
  <c r="C401" i="21"/>
  <c r="B401" i="21"/>
  <c r="G401" i="21"/>
  <c r="D401" i="21"/>
  <c r="E401" i="21"/>
  <c r="F401" i="21"/>
  <c r="C402" i="21"/>
  <c r="B402" i="21"/>
  <c r="G402" i="21"/>
  <c r="D402" i="21"/>
  <c r="E402" i="21"/>
  <c r="F402" i="21"/>
  <c r="F43" i="21"/>
  <c r="E43" i="21"/>
  <c r="D43" i="21"/>
  <c r="A27" i="31"/>
  <c r="A6" i="20"/>
  <c r="A7" i="20"/>
  <c r="A8" i="20"/>
  <c r="A9" i="20"/>
  <c r="A10" i="20"/>
  <c r="A11" i="20"/>
  <c r="A12" i="20"/>
  <c r="A13" i="20"/>
  <c r="A15" i="20"/>
  <c r="A6" i="31"/>
  <c r="A7" i="31"/>
  <c r="A8" i="31"/>
  <c r="A9" i="31"/>
  <c r="A10" i="31"/>
  <c r="A11" i="31"/>
  <c r="A12" i="31"/>
  <c r="B30" i="26"/>
  <c r="B36" i="26"/>
  <c r="K107" i="23"/>
  <c r="J107" i="23"/>
  <c r="I107" i="23"/>
  <c r="H107" i="23"/>
  <c r="G107" i="23"/>
  <c r="F107" i="23"/>
  <c r="E66" i="30"/>
  <c r="E78" i="30"/>
  <c r="D66" i="30"/>
  <c r="D78" i="30"/>
  <c r="C66" i="30"/>
  <c r="C78" i="30"/>
  <c r="D47" i="24"/>
  <c r="E38" i="26"/>
  <c r="D38" i="26"/>
  <c r="C38" i="26"/>
  <c r="B38" i="26"/>
  <c r="E29" i="26"/>
  <c r="D29" i="26"/>
  <c r="C29" i="26"/>
  <c r="B29" i="26"/>
  <c r="E74" i="30"/>
  <c r="D74" i="30"/>
  <c r="C74" i="30"/>
  <c r="E58" i="30"/>
  <c r="D58" i="30"/>
  <c r="C58" i="30"/>
  <c r="E51" i="30"/>
  <c r="D51" i="30"/>
  <c r="C51" i="30"/>
  <c r="E39" i="30"/>
  <c r="D39" i="30"/>
  <c r="C39" i="30"/>
  <c r="E33" i="30"/>
  <c r="E41" i="30"/>
  <c r="D33" i="30"/>
  <c r="D41" i="30"/>
  <c r="C33" i="30"/>
  <c r="C77" i="30"/>
  <c r="E23" i="30"/>
  <c r="D23" i="30"/>
  <c r="D17" i="30"/>
  <c r="D25" i="30"/>
  <c r="D44" i="30"/>
  <c r="D46" i="30"/>
  <c r="D79" i="30"/>
  <c r="C23" i="30"/>
  <c r="E17" i="30"/>
  <c r="D76" i="30"/>
  <c r="C17" i="30"/>
  <c r="C6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O18" i="12"/>
  <c r="O17" i="12"/>
  <c r="O16" i="12"/>
  <c r="O15" i="12"/>
  <c r="O14" i="12"/>
  <c r="N18" i="12"/>
  <c r="M18" i="12"/>
  <c r="L18" i="12"/>
  <c r="K18" i="12"/>
  <c r="J18" i="12"/>
  <c r="I18" i="12"/>
  <c r="H18" i="12"/>
  <c r="G18" i="12"/>
  <c r="N17" i="12"/>
  <c r="M17" i="12"/>
  <c r="L17" i="12"/>
  <c r="K17" i="12"/>
  <c r="J17" i="12"/>
  <c r="I17" i="12"/>
  <c r="H17" i="12"/>
  <c r="G17" i="12"/>
  <c r="N16" i="12"/>
  <c r="M16" i="12"/>
  <c r="L16" i="12"/>
  <c r="K16" i="12"/>
  <c r="J16" i="12"/>
  <c r="I16" i="12"/>
  <c r="H16" i="12"/>
  <c r="G16" i="12"/>
  <c r="N15" i="12"/>
  <c r="M15" i="12"/>
  <c r="L15" i="12"/>
  <c r="K15" i="12"/>
  <c r="J15" i="12"/>
  <c r="I15" i="12"/>
  <c r="H15" i="12"/>
  <c r="G15" i="12"/>
  <c r="N14" i="12"/>
  <c r="M14" i="12"/>
  <c r="L14" i="12"/>
  <c r="K14" i="12"/>
  <c r="J14" i="12"/>
  <c r="I14" i="12"/>
  <c r="H14" i="12"/>
  <c r="G14" i="12"/>
  <c r="E22" i="26"/>
  <c r="E25" i="26"/>
  <c r="E26" i="26"/>
  <c r="D22" i="26"/>
  <c r="D25" i="26"/>
  <c r="D26" i="26"/>
  <c r="C22" i="26"/>
  <c r="C25" i="26"/>
  <c r="C26" i="26"/>
  <c r="E19" i="26"/>
  <c r="D19" i="26"/>
  <c r="C19" i="26"/>
  <c r="B22" i="26"/>
  <c r="B25" i="26"/>
  <c r="B26" i="26"/>
  <c r="B19" i="26"/>
  <c r="E16" i="26"/>
  <c r="E12" i="26"/>
  <c r="D16" i="26"/>
  <c r="D12" i="26"/>
  <c r="C16" i="26"/>
  <c r="C33" i="26"/>
  <c r="B16" i="26"/>
  <c r="B33" i="26"/>
  <c r="B65" i="25"/>
  <c r="W17" i="25"/>
  <c r="V17" i="25"/>
  <c r="V65" i="25"/>
  <c r="V67" i="25"/>
  <c r="V73" i="25"/>
  <c r="V79" i="25"/>
  <c r="V81" i="25"/>
  <c r="V83" i="25"/>
  <c r="S17" i="25"/>
  <c r="R17" i="25"/>
  <c r="O17" i="25"/>
  <c r="O65" i="25"/>
  <c r="O67" i="25"/>
  <c r="N17" i="25"/>
  <c r="K17" i="25"/>
  <c r="J17" i="25"/>
  <c r="G17" i="25"/>
  <c r="G65" i="25"/>
  <c r="G67" i="25"/>
  <c r="G73" i="25"/>
  <c r="G79" i="25"/>
  <c r="G81" i="25"/>
  <c r="G83" i="25"/>
  <c r="F17" i="25"/>
  <c r="C17" i="25"/>
  <c r="B17" i="25"/>
  <c r="B67" i="25"/>
  <c r="Y79" i="25"/>
  <c r="X79" i="25"/>
  <c r="W79" i="25"/>
  <c r="U79" i="25"/>
  <c r="T79" i="25"/>
  <c r="T73" i="25"/>
  <c r="T81" i="25"/>
  <c r="S79" i="25"/>
  <c r="R79" i="25"/>
  <c r="Q79" i="25"/>
  <c r="P79" i="25"/>
  <c r="O79" i="25"/>
  <c r="N79" i="25"/>
  <c r="M79" i="25"/>
  <c r="M73" i="25"/>
  <c r="M81" i="25"/>
  <c r="L79" i="25"/>
  <c r="K79" i="25"/>
  <c r="J79" i="25"/>
  <c r="I79" i="25"/>
  <c r="H79" i="25"/>
  <c r="F79" i="25"/>
  <c r="E79" i="25"/>
  <c r="D79" i="25"/>
  <c r="D73" i="25"/>
  <c r="D81" i="25"/>
  <c r="C79" i="25"/>
  <c r="B79" i="25"/>
  <c r="Y73" i="25"/>
  <c r="Y81" i="25"/>
  <c r="X73" i="25"/>
  <c r="X81" i="25"/>
  <c r="W73" i="25"/>
  <c r="W81" i="25"/>
  <c r="U73" i="25"/>
  <c r="U81" i="25"/>
  <c r="S73" i="25"/>
  <c r="S81" i="25"/>
  <c r="R73" i="25"/>
  <c r="R81" i="25"/>
  <c r="Q73" i="25"/>
  <c r="P73" i="25"/>
  <c r="O73" i="25"/>
  <c r="O81" i="25"/>
  <c r="N73" i="25"/>
  <c r="N81" i="25"/>
  <c r="L73" i="25"/>
  <c r="L81" i="25"/>
  <c r="K73" i="25"/>
  <c r="K81" i="25"/>
  <c r="J73" i="25"/>
  <c r="J81" i="25"/>
  <c r="I73" i="25"/>
  <c r="I81" i="25"/>
  <c r="H73" i="25"/>
  <c r="F73" i="25"/>
  <c r="F81" i="25"/>
  <c r="E73" i="25"/>
  <c r="E81" i="25"/>
  <c r="C73" i="25"/>
  <c r="C81" i="25"/>
  <c r="B73" i="25"/>
  <c r="B81" i="25"/>
  <c r="Y17" i="25"/>
  <c r="X17" i="25"/>
  <c r="U17" i="25"/>
  <c r="U65" i="25"/>
  <c r="U67" i="25"/>
  <c r="U83" i="25"/>
  <c r="T17" i="25"/>
  <c r="Q17" i="25"/>
  <c r="P17" i="25"/>
  <c r="M17" i="25"/>
  <c r="M65" i="25"/>
  <c r="M67" i="25"/>
  <c r="L17" i="25"/>
  <c r="I17" i="25"/>
  <c r="H17" i="25"/>
  <c r="H65" i="25"/>
  <c r="H67" i="25"/>
  <c r="E17" i="25"/>
  <c r="E65" i="25"/>
  <c r="E67" i="25"/>
  <c r="D17" i="25"/>
  <c r="C4" i="25"/>
  <c r="D4" i="25"/>
  <c r="E4" i="25"/>
  <c r="F4" i="25"/>
  <c r="G4" i="25"/>
  <c r="H4" i="25"/>
  <c r="I4" i="25"/>
  <c r="J4" i="25"/>
  <c r="K4" i="25"/>
  <c r="L4" i="25"/>
  <c r="M4" i="25"/>
  <c r="N4" i="25"/>
  <c r="O4" i="25"/>
  <c r="P4" i="25"/>
  <c r="Q4" i="25"/>
  <c r="R4" i="25"/>
  <c r="S4" i="25"/>
  <c r="T4" i="25"/>
  <c r="U4" i="25"/>
  <c r="V4" i="25"/>
  <c r="W4" i="25"/>
  <c r="X4" i="25"/>
  <c r="Y4" i="25"/>
  <c r="D37" i="24"/>
  <c r="D42" i="24"/>
  <c r="D41" i="24"/>
  <c r="D43" i="24"/>
  <c r="I47" i="24"/>
  <c r="G37" i="24"/>
  <c r="G42" i="24"/>
  <c r="E37" i="24"/>
  <c r="E42" i="24"/>
  <c r="F55" i="24"/>
  <c r="I41" i="24"/>
  <c r="H41" i="24"/>
  <c r="H37" i="24"/>
  <c r="H42" i="24"/>
  <c r="H43" i="24"/>
  <c r="G41" i="24"/>
  <c r="G43" i="24"/>
  <c r="F63" i="24"/>
  <c r="E41" i="24"/>
  <c r="E43" i="24"/>
  <c r="G60" i="24"/>
  <c r="I50" i="24"/>
  <c r="H50" i="24"/>
  <c r="G50" i="24"/>
  <c r="F50" i="24"/>
  <c r="D50" i="24"/>
  <c r="I35" i="24"/>
  <c r="H35" i="24"/>
  <c r="G35" i="24"/>
  <c r="F35" i="24"/>
  <c r="E35" i="24"/>
  <c r="D35" i="24"/>
  <c r="I19" i="24"/>
  <c r="H19" i="24"/>
  <c r="G19" i="24"/>
  <c r="F19" i="24"/>
  <c r="E19" i="24"/>
  <c r="D19" i="24"/>
  <c r="I9" i="24"/>
  <c r="H9" i="24"/>
  <c r="G9" i="24"/>
  <c r="F9" i="24"/>
  <c r="E9" i="24"/>
  <c r="D9" i="24"/>
  <c r="E41" i="23"/>
  <c r="D41" i="23"/>
  <c r="K110" i="23"/>
  <c r="J110" i="23"/>
  <c r="I110" i="23"/>
  <c r="H110" i="23"/>
  <c r="F110" i="23"/>
  <c r="K95" i="23"/>
  <c r="J95" i="23"/>
  <c r="I95" i="23"/>
  <c r="H95" i="23"/>
  <c r="G95" i="23"/>
  <c r="F95" i="23"/>
  <c r="K41" i="23"/>
  <c r="J41" i="23"/>
  <c r="I41" i="23"/>
  <c r="H41" i="23"/>
  <c r="G41" i="23"/>
  <c r="F41" i="23"/>
  <c r="K26" i="23"/>
  <c r="J26" i="23"/>
  <c r="I26" i="23"/>
  <c r="H26" i="23"/>
  <c r="G26" i="23"/>
  <c r="F26" i="23"/>
  <c r="F101" i="23"/>
  <c r="F97" i="23"/>
  <c r="F102" i="23"/>
  <c r="K97" i="23"/>
  <c r="K102" i="23"/>
  <c r="J97" i="23"/>
  <c r="J102" i="23"/>
  <c r="I97" i="23"/>
  <c r="I102" i="23"/>
  <c r="H97" i="23"/>
  <c r="H102" i="23"/>
  <c r="G97" i="23"/>
  <c r="G102" i="23"/>
  <c r="K24" i="23"/>
  <c r="J131" i="23"/>
  <c r="H131" i="23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C13" i="21"/>
  <c r="B15" i="10"/>
  <c r="B22" i="10"/>
  <c r="B23" i="10"/>
  <c r="K130" i="23"/>
  <c r="F41" i="24"/>
  <c r="F37" i="24"/>
  <c r="F42" i="24"/>
  <c r="F43" i="24"/>
  <c r="F131" i="23"/>
  <c r="F130" i="23"/>
  <c r="F23" i="23"/>
  <c r="J65" i="25"/>
  <c r="J67" i="25"/>
  <c r="R65" i="25"/>
  <c r="R67" i="25"/>
  <c r="C65" i="25"/>
  <c r="K65" i="25"/>
  <c r="S65" i="25"/>
  <c r="W65" i="25"/>
  <c r="W67" i="25"/>
  <c r="W83" i="25"/>
  <c r="F65" i="25"/>
  <c r="X65" i="25"/>
  <c r="X67" i="25"/>
  <c r="X83" i="25"/>
  <c r="Y65" i="25"/>
  <c r="Y67" i="25"/>
  <c r="D65" i="25"/>
  <c r="D67" i="25"/>
  <c r="L65" i="25"/>
  <c r="L67" i="25"/>
  <c r="P65" i="25"/>
  <c r="P67" i="25"/>
  <c r="T65" i="25"/>
  <c r="T67" i="25"/>
  <c r="I65" i="25"/>
  <c r="I67" i="25"/>
  <c r="Q65" i="25"/>
  <c r="Q67" i="25"/>
  <c r="N65" i="25"/>
  <c r="N67" i="25"/>
  <c r="N83" i="25"/>
  <c r="H130" i="23"/>
  <c r="I131" i="23"/>
  <c r="F24" i="23"/>
  <c r="H24" i="23"/>
  <c r="G130" i="23"/>
  <c r="G23" i="23"/>
  <c r="K23" i="23"/>
  <c r="G131" i="23"/>
  <c r="H23" i="23"/>
  <c r="I22" i="23"/>
  <c r="K131" i="23"/>
  <c r="F18" i="12"/>
  <c r="F14" i="12"/>
  <c r="E15" i="12"/>
  <c r="D16" i="12"/>
  <c r="C17" i="12"/>
  <c r="E17" i="12"/>
  <c r="F17" i="12"/>
  <c r="E18" i="12"/>
  <c r="E14" i="12"/>
  <c r="D15" i="12"/>
  <c r="C16" i="12"/>
  <c r="F16" i="12"/>
  <c r="C15" i="12"/>
  <c r="F15" i="12"/>
  <c r="E16" i="12"/>
  <c r="D17" i="12"/>
  <c r="C18" i="12"/>
  <c r="C14" i="12"/>
  <c r="D18" i="12"/>
  <c r="D14" i="12"/>
  <c r="C12" i="26"/>
  <c r="D33" i="26"/>
  <c r="J130" i="23"/>
  <c r="J23" i="23"/>
  <c r="J24" i="23"/>
  <c r="G62" i="24"/>
  <c r="D64" i="24"/>
  <c r="D60" i="24"/>
  <c r="G47" i="24"/>
  <c r="G61" i="24"/>
  <c r="G63" i="24"/>
  <c r="G64" i="24"/>
  <c r="M83" i="25"/>
  <c r="E83" i="25"/>
  <c r="R83" i="25"/>
  <c r="P81" i="25"/>
  <c r="P83" i="25"/>
  <c r="B83" i="25"/>
  <c r="B85" i="25"/>
  <c r="C67" i="25"/>
  <c r="C83" i="25"/>
  <c r="C85" i="25"/>
  <c r="L83" i="25"/>
  <c r="F67" i="25"/>
  <c r="H81" i="25"/>
  <c r="H83" i="25"/>
  <c r="Q81" i="25"/>
  <c r="Q83" i="25"/>
  <c r="K67" i="25"/>
  <c r="K83" i="25"/>
  <c r="S67" i="25"/>
  <c r="S83" i="25"/>
  <c r="I83" i="25"/>
  <c r="D83" i="25"/>
  <c r="Y83" i="25"/>
  <c r="J83" i="25"/>
  <c r="C6" i="25"/>
  <c r="T83" i="25"/>
  <c r="F83" i="25"/>
  <c r="O83" i="25"/>
  <c r="D85" i="25"/>
  <c r="D6" i="25"/>
  <c r="E85" i="25"/>
  <c r="E6" i="25"/>
  <c r="F6" i="25"/>
  <c r="F85" i="25"/>
  <c r="G6" i="25"/>
  <c r="G85" i="25"/>
  <c r="H85" i="25"/>
  <c r="H6" i="25"/>
  <c r="I6" i="25"/>
  <c r="I85" i="25"/>
  <c r="J6" i="25"/>
  <c r="J85" i="25"/>
  <c r="K6" i="25"/>
  <c r="K85" i="25"/>
  <c r="L6" i="25"/>
  <c r="L85" i="25"/>
  <c r="M6" i="25"/>
  <c r="M85" i="25"/>
  <c r="N85" i="25"/>
  <c r="N6" i="25"/>
  <c r="O6" i="25"/>
  <c r="O85" i="25"/>
  <c r="P85" i="25"/>
  <c r="P6" i="25"/>
  <c r="Q6" i="25"/>
  <c r="Q85" i="25"/>
  <c r="R6" i="25"/>
  <c r="R85" i="25"/>
  <c r="S6" i="25"/>
  <c r="S85" i="25"/>
  <c r="T6" i="25"/>
  <c r="T85" i="25"/>
  <c r="U6" i="25"/>
  <c r="U85" i="25"/>
  <c r="V6" i="25"/>
  <c r="V85" i="25"/>
  <c r="W6" i="25"/>
  <c r="W85" i="25"/>
  <c r="X6" i="25"/>
  <c r="X85" i="25"/>
  <c r="Y6" i="25"/>
  <c r="Y85" i="25"/>
  <c r="F103" i="23"/>
  <c r="I101" i="23"/>
  <c r="I103" i="23"/>
  <c r="G101" i="23"/>
  <c r="G103" i="23"/>
  <c r="J101" i="23"/>
  <c r="J103" i="23"/>
  <c r="H101" i="23"/>
  <c r="H103" i="23"/>
  <c r="I23" i="23"/>
  <c r="I24" i="23"/>
  <c r="J22" i="23"/>
  <c r="I130" i="23"/>
  <c r="K101" i="23"/>
  <c r="K103" i="23"/>
  <c r="G24" i="23"/>
  <c r="G22" i="23"/>
  <c r="H22" i="23"/>
  <c r="K22" i="23"/>
  <c r="D68" i="30"/>
  <c r="D75" i="30"/>
  <c r="E25" i="30"/>
  <c r="J123" i="23"/>
  <c r="K39" i="23"/>
  <c r="F122" i="23"/>
  <c r="B32" i="26"/>
  <c r="C17" i="26"/>
  <c r="J122" i="23"/>
  <c r="H122" i="23"/>
  <c r="G88" i="23"/>
  <c r="I88" i="23"/>
  <c r="J88" i="23"/>
  <c r="H88" i="23"/>
  <c r="K123" i="23"/>
  <c r="K122" i="23"/>
  <c r="K88" i="23"/>
  <c r="J125" i="23"/>
  <c r="H123" i="23"/>
  <c r="H125" i="23"/>
  <c r="I122" i="23"/>
  <c r="F123" i="23"/>
  <c r="G123" i="23"/>
  <c r="G122" i="23"/>
  <c r="G96" i="23"/>
  <c r="G98" i="23"/>
  <c r="G99" i="23"/>
  <c r="K91" i="23"/>
  <c r="K96" i="23"/>
  <c r="K98" i="23"/>
  <c r="K99" i="23"/>
  <c r="H39" i="23"/>
  <c r="G39" i="23"/>
  <c r="K125" i="23"/>
  <c r="F125" i="23"/>
  <c r="F92" i="23"/>
  <c r="F93" i="23"/>
  <c r="F91" i="23"/>
  <c r="F96" i="23"/>
  <c r="F98" i="23"/>
  <c r="F99" i="23"/>
  <c r="H96" i="23"/>
  <c r="H98" i="23"/>
  <c r="H99" i="23"/>
  <c r="H91" i="23"/>
  <c r="J96" i="23"/>
  <c r="J98" i="23"/>
  <c r="J99" i="23"/>
  <c r="J91" i="23"/>
  <c r="I39" i="23"/>
  <c r="I123" i="23"/>
  <c r="J39" i="23"/>
  <c r="I92" i="23"/>
  <c r="I93" i="23"/>
  <c r="H92" i="23"/>
  <c r="H93" i="23"/>
  <c r="G125" i="23"/>
  <c r="G92" i="23"/>
  <c r="G93" i="23"/>
  <c r="G91" i="23"/>
  <c r="I125" i="23"/>
  <c r="I91" i="23"/>
  <c r="I96" i="23"/>
  <c r="I98" i="23"/>
  <c r="I99" i="23"/>
  <c r="K93" i="23"/>
  <c r="J92" i="23"/>
  <c r="J93" i="23"/>
  <c r="H62" i="24"/>
  <c r="H55" i="24"/>
  <c r="H63" i="24"/>
  <c r="H61" i="24"/>
  <c r="H64" i="24"/>
  <c r="H47" i="24"/>
  <c r="H54" i="24"/>
  <c r="F54" i="24"/>
  <c r="F64" i="24"/>
  <c r="F47" i="24"/>
  <c r="F62" i="24"/>
  <c r="F61" i="24"/>
  <c r="G65" i="24"/>
  <c r="E63" i="24"/>
  <c r="E47" i="24"/>
  <c r="E55" i="24"/>
  <c r="E60" i="24"/>
  <c r="E54" i="24"/>
  <c r="E61" i="24"/>
  <c r="E62" i="24"/>
  <c r="E64" i="24"/>
  <c r="I61" i="24"/>
  <c r="I62" i="24"/>
  <c r="I63" i="24"/>
  <c r="I64" i="24"/>
  <c r="I54" i="24"/>
  <c r="G55" i="24"/>
  <c r="G54" i="24"/>
  <c r="I37" i="24"/>
  <c r="I42" i="24"/>
  <c r="I43" i="24"/>
  <c r="D61" i="24"/>
  <c r="I60" i="24"/>
  <c r="I55" i="24"/>
  <c r="H60" i="24"/>
  <c r="F60" i="24"/>
  <c r="D63" i="24"/>
  <c r="D62" i="24"/>
  <c r="E76" i="30"/>
  <c r="C41" i="30"/>
  <c r="E44" i="30"/>
  <c r="E46" i="30"/>
  <c r="E79" i="30"/>
  <c r="D80" i="30"/>
  <c r="D48" i="30"/>
  <c r="D81" i="30"/>
  <c r="D77" i="30"/>
  <c r="E77" i="30"/>
  <c r="E68" i="30"/>
  <c r="C68" i="30"/>
  <c r="C75" i="30"/>
  <c r="C25" i="30"/>
  <c r="C46" i="30"/>
  <c r="C80" i="30"/>
  <c r="C76" i="30"/>
  <c r="F36" i="24"/>
  <c r="F38" i="24"/>
  <c r="F39" i="24"/>
  <c r="F52" i="24"/>
  <c r="F57" i="24"/>
  <c r="F30" i="24"/>
  <c r="E65" i="24"/>
  <c r="D31" i="24"/>
  <c r="D32" i="24"/>
  <c r="D36" i="24"/>
  <c r="D38" i="24"/>
  <c r="D39" i="24"/>
  <c r="D57" i="24"/>
  <c r="F31" i="24"/>
  <c r="F32" i="24"/>
  <c r="G31" i="24"/>
  <c r="G32" i="24"/>
  <c r="I32" i="24"/>
  <c r="D30" i="24"/>
  <c r="E31" i="24"/>
  <c r="E32" i="24"/>
  <c r="H31" i="24"/>
  <c r="H32" i="24"/>
  <c r="I65" i="24"/>
  <c r="I30" i="24"/>
  <c r="I36" i="24"/>
  <c r="I38" i="24"/>
  <c r="I39" i="24"/>
  <c r="I52" i="24"/>
  <c r="I57" i="24"/>
  <c r="E36" i="24"/>
  <c r="E38" i="24"/>
  <c r="E39" i="24"/>
  <c r="E52" i="24"/>
  <c r="E57" i="24"/>
  <c r="E30" i="24"/>
  <c r="F65" i="24"/>
  <c r="H65" i="24"/>
  <c r="D65" i="24"/>
  <c r="H52" i="24"/>
  <c r="H57" i="24"/>
  <c r="H30" i="24"/>
  <c r="H36" i="24"/>
  <c r="H38" i="24"/>
  <c r="H39" i="24"/>
  <c r="G36" i="24"/>
  <c r="G38" i="24"/>
  <c r="G39" i="24"/>
  <c r="G52" i="24"/>
  <c r="G57" i="24"/>
  <c r="G30" i="24"/>
  <c r="E71" i="30"/>
  <c r="E85" i="30"/>
  <c r="E75" i="30"/>
  <c r="E80" i="30"/>
  <c r="E48" i="30"/>
  <c r="E81" i="30"/>
  <c r="C48" i="30"/>
  <c r="C81" i="30"/>
  <c r="C79" i="30"/>
  <c r="D70" i="30"/>
  <c r="D71" i="30"/>
  <c r="C70" i="30"/>
  <c r="C71" i="30"/>
  <c r="C85" i="30"/>
  <c r="D85" i="30"/>
  <c r="E33" i="26"/>
  <c r="E17" i="26"/>
  <c r="D17" i="26"/>
  <c r="D34" i="26"/>
  <c r="D35" i="26"/>
  <c r="D37" i="26"/>
  <c r="E34" i="26"/>
  <c r="E35" i="26"/>
  <c r="E37" i="26"/>
  <c r="C34" i="26"/>
  <c r="C35" i="26"/>
  <c r="C37" i="26"/>
  <c r="B34" i="26"/>
  <c r="B35" i="26"/>
  <c r="B37" i="26"/>
  <c r="B12" i="26"/>
  <c r="B17" i="26"/>
  <c r="A13" i="31"/>
  <c r="A14" i="31"/>
  <c r="A15" i="31"/>
  <c r="A16" i="31"/>
  <c r="A17" i="31"/>
  <c r="A18" i="31"/>
  <c r="A19" i="31"/>
  <c r="A20" i="31"/>
  <c r="A21" i="31"/>
  <c r="A22" i="31"/>
  <c r="A23" i="31"/>
  <c r="A24" i="31"/>
  <c r="A28" i="31"/>
  <c r="A29" i="31"/>
  <c r="A30" i="31"/>
  <c r="A31" i="31"/>
  <c r="A32" i="31"/>
  <c r="A34" i="31"/>
  <c r="A35" i="31"/>
  <c r="A36" i="31"/>
  <c r="A37" i="31"/>
  <c r="A16" i="20"/>
  <c r="A17" i="20"/>
  <c r="A18" i="20"/>
  <c r="A20" i="20"/>
  <c r="A21" i="20"/>
  <c r="A22" i="20"/>
  <c r="E403" i="21"/>
  <c r="G34" i="21"/>
  <c r="G35" i="21"/>
  <c r="G36" i="21"/>
  <c r="G37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8" i="21"/>
  <c r="G38" i="21"/>
  <c r="E405" i="21"/>
  <c r="F9" i="21"/>
  <c r="H9" i="21"/>
  <c r="H10" i="21"/>
  <c r="F10" i="21"/>
  <c r="H11" i="21"/>
  <c r="F11" i="21"/>
  <c r="F12" i="21"/>
  <c r="H12" i="21"/>
  <c r="F13" i="21"/>
  <c r="H13" i="21"/>
  <c r="H14" i="21"/>
  <c r="F14" i="21"/>
  <c r="H15" i="21"/>
  <c r="F15" i="21"/>
  <c r="F16" i="21"/>
  <c r="H16" i="21"/>
  <c r="H17" i="21"/>
  <c r="F17" i="21"/>
  <c r="H18" i="21"/>
  <c r="F18" i="21"/>
  <c r="H19" i="21"/>
  <c r="F19" i="21"/>
  <c r="H20" i="21"/>
  <c r="F20" i="21"/>
  <c r="F21" i="21"/>
  <c r="H21" i="21"/>
  <c r="H22" i="21"/>
  <c r="F22" i="21"/>
  <c r="F23" i="21"/>
  <c r="H23" i="21"/>
  <c r="H24" i="21"/>
  <c r="F24" i="21"/>
  <c r="H25" i="21"/>
  <c r="F25" i="21"/>
  <c r="H26" i="21"/>
  <c r="F26" i="21"/>
  <c r="H27" i="21"/>
  <c r="F27" i="21"/>
  <c r="H28" i="21"/>
  <c r="F28" i="21"/>
  <c r="H29" i="21"/>
  <c r="F29" i="21"/>
  <c r="F30" i="21"/>
  <c r="H30" i="21"/>
  <c r="F31" i="21"/>
  <c r="H31" i="21"/>
  <c r="F32" i="21"/>
  <c r="H32" i="21"/>
  <c r="H33" i="21"/>
  <c r="F33" i="21"/>
  <c r="F34" i="21"/>
  <c r="H34" i="21"/>
  <c r="F35" i="21"/>
  <c r="H35" i="21"/>
  <c r="H36" i="21"/>
  <c r="F36" i="21"/>
  <c r="F37" i="21"/>
  <c r="D403" i="21"/>
  <c r="F8" i="21"/>
  <c r="F38" i="21"/>
  <c r="D405" i="21"/>
  <c r="F403" i="21"/>
  <c r="H37" i="21"/>
  <c r="H8" i="21"/>
  <c r="H38" i="21"/>
  <c r="F405" i="21"/>
</calcChain>
</file>

<file path=xl/sharedStrings.xml><?xml version="1.0" encoding="utf-8"?>
<sst xmlns="http://schemas.openxmlformats.org/spreadsheetml/2006/main" count="668" uniqueCount="440">
  <si>
    <t>Amount</t>
  </si>
  <si>
    <t>Total</t>
  </si>
  <si>
    <t>Year 2</t>
  </si>
  <si>
    <t>Year 3</t>
  </si>
  <si>
    <t>Year 4</t>
  </si>
  <si>
    <t>Year 5</t>
  </si>
  <si>
    <t>Utilities</t>
  </si>
  <si>
    <t>Insurance</t>
  </si>
  <si>
    <t xml:space="preserve"> </t>
  </si>
  <si>
    <t>Date</t>
  </si>
  <si>
    <t>Total Sources</t>
  </si>
  <si>
    <t>Total Uses</t>
  </si>
  <si>
    <t>Other</t>
  </si>
  <si>
    <t>Monthly Payment</t>
  </si>
  <si>
    <t>Balloon Due</t>
  </si>
  <si>
    <t>Interest Rate</t>
  </si>
  <si>
    <t>Instructions:</t>
  </si>
  <si>
    <t>Annual Payment</t>
  </si>
  <si>
    <t>Table of Contents</t>
  </si>
  <si>
    <t>1st</t>
  </si>
  <si>
    <t>Committed</t>
  </si>
  <si>
    <t>Balloon Loan Refinancing:  Debt Coverage Ratio Table</t>
  </si>
  <si>
    <t>Uses of Funds</t>
  </si>
  <si>
    <t>Refinance Loan A</t>
  </si>
  <si>
    <t>Refinance Loan B</t>
  </si>
  <si>
    <t>Refinance Loan C</t>
  </si>
  <si>
    <t>Financing Fees (loan origination, legal)</t>
  </si>
  <si>
    <t>Sources of Funds</t>
  </si>
  <si>
    <t>Cash/Equity</t>
  </si>
  <si>
    <t>Grants</t>
  </si>
  <si>
    <t xml:space="preserve">Loan </t>
  </si>
  <si>
    <t>Bond</t>
  </si>
  <si>
    <t>Commitment Status
(Specify committed, applied for, to-be-applied for)</t>
  </si>
  <si>
    <t>Proof</t>
  </si>
  <si>
    <t xml:space="preserve">Current charter agreement (showing approved grade span and enrollment, etc.) </t>
  </si>
  <si>
    <t xml:space="preserve">Most recent authorizer renewal and/or site visit report  </t>
  </si>
  <si>
    <t xml:space="preserve">Per pupil funding rate for three most recent years and current year and supporting documentation (if available) </t>
  </si>
  <si>
    <t xml:space="preserve">Organization chart for school and network/CMO (if applicable) </t>
  </si>
  <si>
    <t xml:space="preserve">Copy of management agreement if school is part of a CMO </t>
  </si>
  <si>
    <t xml:space="preserve">Board-approved annual budget for current fiscal year with year-to-date actual comparisons </t>
  </si>
  <si>
    <t xml:space="preserve">Project Sources and Uses, including status of all sources </t>
  </si>
  <si>
    <t>Project/Facility Information</t>
  </si>
  <si>
    <t xml:space="preserve">Facility address </t>
  </si>
  <si>
    <t xml:space="preserve">Description of facility: square footage, # of classrooms, # of floors, athletic/recreation facilities, green features, etc. </t>
  </si>
  <si>
    <t>Appraisal and environmental assessment updates, if completed</t>
  </si>
  <si>
    <t>Status</t>
  </si>
  <si>
    <t>Interest</t>
  </si>
  <si>
    <t>Principal</t>
  </si>
  <si>
    <t>Period</t>
  </si>
  <si>
    <t>Annual Interest Rate</t>
  </si>
  <si>
    <t>Principal Amount</t>
  </si>
  <si>
    <t>Amortization (in months)</t>
  </si>
  <si>
    <t>Term (in months)</t>
  </si>
  <si>
    <t>Balloon Amount</t>
  </si>
  <si>
    <t>Assumptions &amp; Results</t>
  </si>
  <si>
    <t>Year</t>
  </si>
  <si>
    <t>Closing Date</t>
  </si>
  <si>
    <t>Annual Debt Service Summary</t>
  </si>
  <si>
    <t>Monthly Debt Service Schedule</t>
  </si>
  <si>
    <t>Beginning</t>
  </si>
  <si>
    <t>Balance</t>
  </si>
  <si>
    <t>Ending</t>
  </si>
  <si>
    <t>Debt Service</t>
  </si>
  <si>
    <t>Template Instructions</t>
  </si>
  <si>
    <t>To print all sheets, select "Print Entire Workbook" at print dialog box once formatted</t>
  </si>
  <si>
    <t>correctly to print on letter size paper. Cells are formatted and formulas are prepopulated</t>
  </si>
  <si>
    <t>Base Year</t>
  </si>
  <si>
    <t>Year 1</t>
  </si>
  <si>
    <t>SY 20-21</t>
  </si>
  <si>
    <t>SY 21-22</t>
  </si>
  <si>
    <t>SY 22-23</t>
  </si>
  <si>
    <t>SY 23-24</t>
  </si>
  <si>
    <t>SY 24-25</t>
  </si>
  <si>
    <t>Grades</t>
  </si>
  <si>
    <t>K-12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</si>
  <si>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</si>
  <si>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</si>
  <si>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</si>
  <si>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</si>
  <si>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</si>
  <si>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</si>
  <si>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</si>
  <si>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</si>
  <si>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</si>
  <si>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</si>
  <si>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</si>
  <si>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</si>
  <si>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</si>
  <si>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Total Students</t>
  </si>
  <si>
    <t xml:space="preserve">  % Growth</t>
  </si>
  <si>
    <t xml:space="preserve">  % of Total Enrollment</t>
  </si>
  <si>
    <t>Revenues</t>
  </si>
  <si>
    <t>Escal.</t>
  </si>
  <si>
    <t>--</t>
  </si>
  <si>
    <t>Total Revenues</t>
  </si>
  <si>
    <t>Expenses</t>
  </si>
  <si>
    <t>Personnel Total</t>
  </si>
  <si>
    <t>Occupancy Total</t>
  </si>
  <si>
    <t>Other Instructional Expense Total</t>
  </si>
  <si>
    <t>General and Administrative Total</t>
  </si>
  <si>
    <t>Total Expenses</t>
  </si>
  <si>
    <t xml:space="preserve">Net Income Margin % </t>
  </si>
  <si>
    <t>Facilities Revenue</t>
  </si>
  <si>
    <t>Total Revenue Types</t>
  </si>
  <si>
    <t>Student to Teacher Ratio:</t>
  </si>
  <si>
    <t>Student to Staff Ratio</t>
  </si>
  <si>
    <t>Federal Revenue</t>
  </si>
  <si>
    <t>Private Funding</t>
  </si>
  <si>
    <t>Other Revenue</t>
  </si>
  <si>
    <t>Instructional Staff</t>
  </si>
  <si>
    <t>Salaries</t>
  </si>
  <si>
    <t>Payroll Taxes (% of salaries)</t>
  </si>
  <si>
    <t>Fringe/Employee Benefits (% of salaries)</t>
  </si>
  <si>
    <t>Retirement/Pension (% of salaries)</t>
  </si>
  <si>
    <t>Administrative Staff</t>
  </si>
  <si>
    <t>Administration Salaries</t>
  </si>
  <si>
    <t>Payroll Taxes</t>
  </si>
  <si>
    <t>Taxes</t>
  </si>
  <si>
    <t>Repairs and Maintenance</t>
  </si>
  <si>
    <t>Janitorial</t>
  </si>
  <si>
    <t>Custodian</t>
  </si>
  <si>
    <t>Custodial payroll taxes/benefits/pension</t>
  </si>
  <si>
    <t>Substitute Teachers - Contract</t>
  </si>
  <si>
    <t>Special Ed Supplies</t>
  </si>
  <si>
    <t xml:space="preserve">Classroom supplies </t>
  </si>
  <si>
    <t>Curriculum/Software</t>
  </si>
  <si>
    <t>Clothing expenses</t>
  </si>
  <si>
    <t>Field trips</t>
  </si>
  <si>
    <t>Enrollment Summary</t>
  </si>
  <si>
    <t>Staff Development</t>
  </si>
  <si>
    <t>Supplies and Materials</t>
  </si>
  <si>
    <t>Legal fees</t>
  </si>
  <si>
    <t>Office Expense</t>
  </si>
  <si>
    <t>Staff Recruitment</t>
  </si>
  <si>
    <t>Accounting Services</t>
  </si>
  <si>
    <t>Student Services</t>
  </si>
  <si>
    <t xml:space="preserve">Telephone </t>
  </si>
  <si>
    <t>Technology</t>
  </si>
  <si>
    <t>Board Expenses and Staff Travel</t>
  </si>
  <si>
    <t>Insurance  (per student)</t>
  </si>
  <si>
    <t>Student Lunch (per student)</t>
  </si>
  <si>
    <t>% Special Education</t>
  </si>
  <si>
    <t>t=</t>
  </si>
  <si>
    <t>Cash Flow Available for DS/Lease Payments</t>
  </si>
  <si>
    <t>DS/Lease Coverage Ratio</t>
  </si>
  <si>
    <t>Cumulative Surplus (Deficit)</t>
  </si>
  <si>
    <t>Add back DS/Lease Payments</t>
  </si>
  <si>
    <t>Total Expenditures</t>
  </si>
  <si>
    <t>Net Income</t>
  </si>
  <si>
    <t xml:space="preserve">DS/Lease Payment </t>
  </si>
  <si>
    <t>Facilities Revenue DS/Lease Coverage Ratio</t>
  </si>
  <si>
    <t>Budget Categories as % of Total Revenues</t>
  </si>
  <si>
    <t>Expenditures and Net Income</t>
  </si>
  <si>
    <t>Revenue Types</t>
  </si>
  <si>
    <t>Other Calculations</t>
  </si>
  <si>
    <t>State Per Pupil Funding (per student)</t>
  </si>
  <si>
    <t>Title I (% of per pupil funding)</t>
  </si>
  <si>
    <t>Title Funding other (% per pupil funding)</t>
  </si>
  <si>
    <t>Total FTEs</t>
  </si>
  <si>
    <t>Teacher FTEs</t>
  </si>
  <si>
    <t>Building Lease/Debt Service (input)</t>
  </si>
  <si>
    <t>Enrollment</t>
  </si>
  <si>
    <t>Personnel FTE</t>
  </si>
  <si>
    <t>Rental/Facilities Assistance</t>
  </si>
  <si>
    <t>State Per Pupil Funding</t>
  </si>
  <si>
    <t>State Special Ed Funding</t>
  </si>
  <si>
    <t>Other Instructional Expenses</t>
  </si>
  <si>
    <t>Days Cash (Accumulated Surplus) on Hand</t>
  </si>
  <si>
    <t>Beginning Cash Balance:</t>
  </si>
  <si>
    <t>OPERATIONS</t>
  </si>
  <si>
    <t>Receipts:</t>
  </si>
  <si>
    <t>Local Funding</t>
  </si>
  <si>
    <t>Federal Funding</t>
  </si>
  <si>
    <t>Other Funding (cash receipts)</t>
  </si>
  <si>
    <t>Total Operating Receipts</t>
  </si>
  <si>
    <t>Disbursements:</t>
  </si>
  <si>
    <t>Total Operating Disbursements</t>
  </si>
  <si>
    <t>Net Cash Flow from Operations</t>
  </si>
  <si>
    <t>FINANCING</t>
  </si>
  <si>
    <t>Draws on Line(s) of Credit</t>
  </si>
  <si>
    <t>Total Financing Receipts</t>
  </si>
  <si>
    <t>Line of Credit Repayments</t>
  </si>
  <si>
    <t>Total Financing Disbursements</t>
  </si>
  <si>
    <t>Net Cash Flow from Financing</t>
  </si>
  <si>
    <t>Net Cash Flow</t>
  </si>
  <si>
    <t>Ending Cash Balance</t>
  </si>
  <si>
    <t>Month</t>
  </si>
  <si>
    <t>Fringe/Employee Benefits</t>
  </si>
  <si>
    <t>Retirement/Pension</t>
  </si>
  <si>
    <t>Building Lease/Debt Service</t>
  </si>
  <si>
    <t>Substitute Teachers</t>
  </si>
  <si>
    <t>Student Lunch</t>
  </si>
  <si>
    <t>Custodial payroll taxes/benefits</t>
  </si>
  <si>
    <t>Other Instructional Expense</t>
  </si>
  <si>
    <t>Occupancy</t>
  </si>
  <si>
    <t>General and Administrative</t>
  </si>
  <si>
    <t>Application Fee</t>
  </si>
  <si>
    <t>Legal Fees (estimate)</t>
  </si>
  <si>
    <t>Other Closing Costs (estimate)</t>
  </si>
  <si>
    <t>Prepayment Penalties</t>
  </si>
  <si>
    <t>Closing Conditions</t>
  </si>
  <si>
    <t>Indicative Rate</t>
  </si>
  <si>
    <t>Term (months)</t>
  </si>
  <si>
    <t>Amortization (months)</t>
  </si>
  <si>
    <t>Fixed</t>
  </si>
  <si>
    <t>Collateral Requirements
(Mortgage/Assignment of Contracts/Leasehold)</t>
  </si>
  <si>
    <t>Guarantee Requirements</t>
  </si>
  <si>
    <t>Required $ Equity Contribution</t>
  </si>
  <si>
    <t>Required % Equity Contribution</t>
  </si>
  <si>
    <t>Current Year Debt Burden</t>
  </si>
  <si>
    <t>Estimated Credit Approval Date</t>
  </si>
  <si>
    <t>Estimated Closing Date</t>
  </si>
  <si>
    <t>Origination Fee %</t>
  </si>
  <si>
    <t>Balloon Payment</t>
  </si>
  <si>
    <t>Estimated Annual Debt Service*</t>
  </si>
  <si>
    <t>Total Closing Costs/Costs of Issuance</t>
  </si>
  <si>
    <t>Closing Costs as % of Borrowing</t>
  </si>
  <si>
    <t>Affordable Annual Debt Service</t>
  </si>
  <si>
    <t>Maximum Debt</t>
  </si>
  <si>
    <t>Maximum Debt Service Multiplier</t>
  </si>
  <si>
    <t>Affordability Analysis</t>
  </si>
  <si>
    <t>Annual NOI</t>
  </si>
  <si>
    <t>Monthly NOI</t>
  </si>
  <si>
    <t>Financial Information</t>
  </si>
  <si>
    <t>Additional Improvements/Costs</t>
  </si>
  <si>
    <t>Input data into the yellow fields below to generate annual and monthly debt service summaries.</t>
  </si>
  <si>
    <t>commitment date.</t>
  </si>
  <si>
    <t>Sources of funds must equal uses of funds. List lien priority and status of each financing source. If a financing source is not committed, provide anticipated</t>
  </si>
  <si>
    <t>Lien Priority
(Specify 1st, 2nd, 3rd, etc., or "NA" for unsecured sources)</t>
  </si>
  <si>
    <t>This template can be used to compare financing options and calculate maximum affordable debt amounts for each.</t>
  </si>
  <si>
    <t>* For bond sources, obtain estimated annual debt service from investment bankers and input in appropriate cell.</t>
  </si>
  <si>
    <t>Other Debt</t>
  </si>
  <si>
    <t>Other Debt Balloon</t>
  </si>
  <si>
    <t>Other Debt Amortization</t>
  </si>
  <si>
    <t>Other Professional</t>
  </si>
  <si>
    <t xml:space="preserve">Student Recruitment </t>
  </si>
  <si>
    <t xml:space="preserve">  Model assumes that the property will generate at least the projected Monthly Net Operating Income for up to 30 years.</t>
  </si>
  <si>
    <t>2.  Use Cash Flow Available for DS/Lease calculated in the Detailed Pro formas or estimate and input.</t>
  </si>
  <si>
    <t>&gt;  Link/Enter this amount in Cell C4.</t>
  </si>
  <si>
    <t>&gt;  Enter this amount in Cell C5.</t>
  </si>
  <si>
    <t>3.  The resulting table indicates a range of Debt Service Coverage Ratios based on interest rate and term of the takeout financing. the takeout financing and enables</t>
  </si>
  <si>
    <t xml:space="preserve">     you to predict whether or not the project will be easily refinanced at the end of the loan term. </t>
  </si>
  <si>
    <t>If your refinancing options are not fully amortizing, you will have a balloon principal amount that will need to be refinanced again at the end of the debt term.</t>
  </si>
  <si>
    <t>1. Use Balloon Payment calculated in either 7. Loan Amortization Schedule or 3. Evaluation Worksheet.</t>
  </si>
  <si>
    <t>State Special Ed (avg per special ed student)</t>
  </si>
  <si>
    <t>Charter renewal history (description of charter terms and number of renewals)</t>
  </si>
  <si>
    <t>Brief narrative summary of mission, strategy and history</t>
  </si>
  <si>
    <t>Admissions policies and description of adherence to state guidelines for lottery system</t>
  </si>
  <si>
    <t>Key staff member biographies (CEO, COO, CAO, school leadership team)</t>
  </si>
  <si>
    <t>Calendar of last year's board meetings and meeting minutes</t>
  </si>
  <si>
    <t>If collected as part of diversity, equity and inclusion program, demographics of board and staff</t>
  </si>
  <si>
    <t>School Information*</t>
  </si>
  <si>
    <t>Financial Terms</t>
  </si>
  <si>
    <t>Security &amp; Other Debt Terms</t>
  </si>
  <si>
    <t>Third-Party Costs (appraisal/environmental)</t>
  </si>
  <si>
    <t>* If part of a CMO/charter network, will need information for both the CMO entity and individual school.</t>
  </si>
  <si>
    <t>[ Date]</t>
  </si>
  <si>
    <t xml:space="preserve">Fiscal Year End:  </t>
  </si>
  <si>
    <t>Audit</t>
  </si>
  <si>
    <t xml:space="preserve">Audit Firm: </t>
  </si>
  <si>
    <t>Statement of Financial Position</t>
  </si>
  <si>
    <t>Current assets</t>
  </si>
  <si>
    <t>Accounts receivable</t>
  </si>
  <si>
    <t>[Fill in  additional lines]</t>
  </si>
  <si>
    <t>Total Current Assets</t>
  </si>
  <si>
    <t>Non-Current Assets</t>
  </si>
  <si>
    <t>Total non-current assets</t>
  </si>
  <si>
    <t>Total Assets</t>
  </si>
  <si>
    <t>Current Liabilities</t>
  </si>
  <si>
    <t>Accounts payable</t>
  </si>
  <si>
    <t>Current portion of long-term debt</t>
  </si>
  <si>
    <t>Total Current Liabilities</t>
  </si>
  <si>
    <t>Non-Current Liabilities</t>
  </si>
  <si>
    <t>Total Non-Current Liabilities</t>
  </si>
  <si>
    <t>Total Liabilities</t>
  </si>
  <si>
    <t>Net Assets</t>
  </si>
  <si>
    <t>Unrestricted</t>
  </si>
  <si>
    <t>Total Net Assets</t>
  </si>
  <si>
    <t>Statement of Activities</t>
  </si>
  <si>
    <t>Total Support and Revenue</t>
  </si>
  <si>
    <t>Beginning Net Assets</t>
  </si>
  <si>
    <t>Total: Ending Net Assets</t>
  </si>
  <si>
    <t>Financial Ratios</t>
  </si>
  <si>
    <t>Ratio</t>
  </si>
  <si>
    <t>Current Ratio</t>
  </si>
  <si>
    <t>&gt;1.2:1</t>
  </si>
  <si>
    <t>Quick Ratio</t>
  </si>
  <si>
    <t>&gt;.5</t>
  </si>
  <si>
    <t>&lt;4:1</t>
  </si>
  <si>
    <t>Total Liabilities/
Net Assets</t>
  </si>
  <si>
    <t>&lt;5:1</t>
  </si>
  <si>
    <t>Days Cash
 on Hand</t>
  </si>
  <si>
    <t>Minimum Benchmark</t>
  </si>
  <si>
    <t>[Date]</t>
  </si>
  <si>
    <t>Variable</t>
  </si>
  <si>
    <t>Type (Fixed or Variable)</t>
  </si>
  <si>
    <t>[Text]</t>
  </si>
  <si>
    <t>[Option 1]</t>
  </si>
  <si>
    <t>[Option 2]</t>
  </si>
  <si>
    <t>[Option 3]</t>
  </si>
  <si>
    <t>[Option 4]</t>
  </si>
  <si>
    <t>Other Student Services</t>
  </si>
  <si>
    <t>Student Recruitment/Marketing</t>
  </si>
  <si>
    <t>Transportation</t>
  </si>
  <si>
    <t>Student Support Services (per student)</t>
  </si>
  <si>
    <t>Instructional Expense</t>
  </si>
  <si>
    <t>Student Services Expense</t>
  </si>
  <si>
    <t>Occupancy Expense</t>
  </si>
  <si>
    <t>General Administration Expense</t>
  </si>
  <si>
    <t>Rental Assistance Revenue</t>
  </si>
  <si>
    <t>Local Revenue</t>
  </si>
  <si>
    <t>DS/Lease Payments as % of Per Pupil Revenues</t>
  </si>
  <si>
    <t>DS/Lease Payments as % of Total Revenues</t>
  </si>
  <si>
    <t>Debt Service (DS)/Lease Coverage &amp; Burden Ratios</t>
  </si>
  <si>
    <t>State Per Pupil</t>
  </si>
  <si>
    <t>State Special Ed Per Pupil</t>
  </si>
  <si>
    <t>Building Lease/Debt Service Expense</t>
  </si>
  <si>
    <t>Other Occupancy Expenses</t>
  </si>
  <si>
    <t>Student Support Services</t>
  </si>
  <si>
    <t>Cash and cash equivalents</t>
  </si>
  <si>
    <t>Prepaid expenses and deposits</t>
  </si>
  <si>
    <t>Long-term debt</t>
  </si>
  <si>
    <t>Restricted</t>
  </si>
  <si>
    <t>ASSETS</t>
  </si>
  <si>
    <t>Accrued liabilities</t>
  </si>
  <si>
    <t>LIABILITIES AND NET ASSETS</t>
  </si>
  <si>
    <t>Local revenue</t>
  </si>
  <si>
    <t>Federal revenue</t>
  </si>
  <si>
    <t>Contributions and donations</t>
  </si>
  <si>
    <t>Investments</t>
  </si>
  <si>
    <t>Instructional expenses</t>
  </si>
  <si>
    <t>Student services expenses</t>
  </si>
  <si>
    <t>Occupancy expenses</t>
  </si>
  <si>
    <t>General administration expenses</t>
  </si>
  <si>
    <t>SUPPORT AND REVENUE</t>
  </si>
  <si>
    <t>EXPENSES</t>
  </si>
  <si>
    <t>State Revenue</t>
  </si>
  <si>
    <t>Unearned revenue</t>
  </si>
  <si>
    <t>Net Cash Flow/Income</t>
  </si>
  <si>
    <t>Net Income Margin %</t>
  </si>
  <si>
    <t>&gt;0%</t>
  </si>
  <si>
    <t>Total Debt/Net Assets</t>
  </si>
  <si>
    <t>Total Debt/Total Assets</t>
  </si>
  <si>
    <t>&lt;70%</t>
  </si>
  <si>
    <t>At least 45 days</t>
  </si>
  <si>
    <t>Review</t>
  </si>
  <si>
    <t>Compilation</t>
  </si>
  <si>
    <t>Yes</t>
  </si>
  <si>
    <t>No</t>
  </si>
  <si>
    <t>Auditor Findings, Yes or No (choose one):</t>
  </si>
  <si>
    <t>Name of Sponsor/Borrower/Guarantor:</t>
  </si>
  <si>
    <t>Corporate formation documents (articles of incorporation, bylaws)</t>
  </si>
  <si>
    <t>IRS 501(c)(3) tax-exempt determination letter</t>
  </si>
  <si>
    <t xml:space="preserve">Audited financial statements for most recent three years, including management letter and supplements </t>
  </si>
  <si>
    <t>Drop Down Menu</t>
  </si>
  <si>
    <t>Annual Revenues</t>
  </si>
  <si>
    <t xml:space="preserve">Borrowed Amount </t>
  </si>
  <si>
    <t>School Equity Contribution</t>
  </si>
  <si>
    <t>Gross Surplus (Gap)</t>
  </si>
  <si>
    <t>Net Financing Surplus (Gap)</t>
  </si>
  <si>
    <t xml:space="preserve">You can directly input estimated Annual Revenue in cell B30 below and </t>
  </si>
  <si>
    <t>Most recent internal quarterly financial statements</t>
  </si>
  <si>
    <t>Projected enrollment forecast, by grade</t>
  </si>
  <si>
    <t>Student demographic breakdown</t>
  </si>
  <si>
    <t>State report card or equivalent an any internal testing results for most recent three years</t>
  </si>
  <si>
    <t>Loan agreements for existing debt to be refinanced</t>
  </si>
  <si>
    <t>School's strategic plan</t>
  </si>
  <si>
    <t>Affordable Debt Service Factor (max 15%)</t>
  </si>
  <si>
    <t>Amortization/yrs</t>
  </si>
  <si>
    <t>Current charter agreement</t>
  </si>
  <si>
    <t>Board list with affiliations, tenures and brief biographies</t>
  </si>
  <si>
    <t>Key staff and board member biographies</t>
  </si>
  <si>
    <t>Financial Covenants</t>
  </si>
  <si>
    <t xml:space="preserve">Current and historical (3 years) enrollment and waitlist, by grade </t>
  </si>
  <si>
    <t>Rental/Facilities Assistance ($ per pupil)</t>
  </si>
  <si>
    <t>Instructional Staff Salaries &amp; Benefits</t>
  </si>
  <si>
    <t>Administrative Staff Salaries &amp; Benefits</t>
  </si>
  <si>
    <t>Debt Service (DS)/Lease Coverage &amp; Burden</t>
  </si>
  <si>
    <t>Local Per Pupil Revenue</t>
  </si>
  <si>
    <t>Local Other Revenue</t>
  </si>
  <si>
    <t>Per Pupil Revenues</t>
  </si>
  <si>
    <t>Charter School Facility Refinancing Toolkit</t>
  </si>
  <si>
    <t>and directly input estimated School Equity Contribution in cell B36 below.</t>
  </si>
  <si>
    <t>Origination Fee $</t>
  </si>
  <si>
    <t>Academic performance results for past three years</t>
  </si>
  <si>
    <t>throughout the workbook.</t>
  </si>
  <si>
    <t>Drop Down Lists</t>
  </si>
  <si>
    <t>Internal Capacity Assessment</t>
  </si>
  <si>
    <t>Inquire for referrals at state charter school association</t>
  </si>
  <si>
    <t>2.   Solicitation Checklist</t>
  </si>
  <si>
    <t>5.   Due Diligence Checklist</t>
  </si>
  <si>
    <t>6.   Detailed Pro Forma Budget Projection Template</t>
  </si>
  <si>
    <t>7.   Summary Pro Forma Budget Projection Template</t>
  </si>
  <si>
    <t>8.   Cash Flow Projection Template</t>
  </si>
  <si>
    <t>9.   Borrower Financial Tables</t>
  </si>
  <si>
    <t>11. Refinancing Sensitivity Analysis</t>
  </si>
  <si>
    <t>Determine Team Composition</t>
  </si>
  <si>
    <t>1.   Team Assembly Checklist</t>
  </si>
  <si>
    <t>Determine charter school representative with decision-making authority who will serve as champion</t>
  </si>
  <si>
    <t>Narrow down refinancing options and expand team as necessary</t>
  </si>
  <si>
    <t>Legal counsel</t>
  </si>
  <si>
    <t>Select other internal members of project management team if there is current capacity</t>
  </si>
  <si>
    <t>10. Loan Amortization Schedule Template</t>
  </si>
  <si>
    <t>Financial or municipal advisor</t>
  </si>
  <si>
    <t>Lender or underwriting firm</t>
  </si>
  <si>
    <t>Other identified external parties</t>
  </si>
  <si>
    <t>Realistically assess school's internal project management capacity, perhaps facilitated by Technical Assistance provider</t>
  </si>
  <si>
    <t>Determine needs for external legal, financial, and project management support if current capacity is lacking</t>
  </si>
  <si>
    <t>Early-stage Technical Assistance</t>
  </si>
  <si>
    <t>Reach out to other schools in your area that have recently refinanced their facility</t>
  </si>
  <si>
    <t>Determine selection method, RFP process, or other vetting process</t>
  </si>
  <si>
    <t>Brief narrative summary of mission, strategy, and history</t>
  </si>
  <si>
    <t xml:space="preserve">Student attendance, student attrition, and teacher attrition rates for past three years </t>
  </si>
  <si>
    <t>COVID-19 update regarding virtual learning adaptation and funding implications, if applicable</t>
  </si>
  <si>
    <t>Multiyear (5 years) budget projections/pro formas, if available  (Tab 5)</t>
  </si>
  <si>
    <t xml:space="preserve">Project sources and uses, including status of all sources </t>
  </si>
  <si>
    <t>List of board committees and membership</t>
  </si>
  <si>
    <t>Multiyear (5 years) budget projections/pro formas (Tab 5)</t>
  </si>
  <si>
    <t>Equipment/Furniture</t>
  </si>
  <si>
    <t>Other Professional/Consulting</t>
  </si>
  <si>
    <t>Special Ed supplies</t>
  </si>
  <si>
    <r>
      <t>Audit, Review, or Compilation</t>
    </r>
    <r>
      <rPr>
        <i/>
        <sz val="10"/>
        <rFont val="Arial"/>
        <family val="2"/>
      </rPr>
      <t xml:space="preserve"> (choose one):</t>
    </r>
  </si>
  <si>
    <t>Property, plant, and equipment (net)</t>
  </si>
  <si>
    <t>[Fill in additional lines]</t>
  </si>
  <si>
    <t>Total Liabilities and Net Assets</t>
  </si>
  <si>
    <t>State revenue</t>
  </si>
  <si>
    <t>3.   Sources and Uses Template</t>
  </si>
  <si>
    <t>4.   Affordability and Evaluation Worksheet</t>
  </si>
  <si>
    <t>Ernollment Summary</t>
  </si>
  <si>
    <t>TAB 6: DETAILED PRO FORMA BUDGET PROJECTION TEMPLATE</t>
  </si>
  <si>
    <t>TAB 7: SUMMARY PRO FORMA BUDGET PROJECTION TEMPLATE</t>
  </si>
  <si>
    <t>TAB 8: CASH FLOW PROJECTION TEMPLATE</t>
  </si>
  <si>
    <t>TAB 10: LOAN AMORTIZATION SCHEDULE</t>
  </si>
  <si>
    <t>TAB 11: REFINANCING SENSITIVITY ANALYSIS</t>
  </si>
  <si>
    <t>TAB 9: BORROWER FINANCIAL TABLES</t>
  </si>
  <si>
    <t>TAB 5: DUE DILIGENCE CHECKLIST</t>
  </si>
  <si>
    <t>TAB 4: AFFORDABILITY AND EVALUATION WORKSHEET</t>
  </si>
  <si>
    <t>TAB 3: SOURCES AND USES TEMPLATE</t>
  </si>
  <si>
    <t>TAB 2: SOLICITATION CHECKLIST</t>
  </si>
  <si>
    <t>TAB 1: TEAM ASSEMBLY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</si>
</sst>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;@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[$-409]mmm\-yy;@"/>
    <numFmt numFmtId="170" formatCode="0.000%"/>
    <numFmt numFmtId="171" formatCode="&quot;$&quot;#,##0.00"/>
    <numFmt numFmtId="172" formatCode="0.00&quot;x&quot;"/>
    <numFmt numFmtId="173" formatCode="###\ &quot;days&quot;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0"/>
      <name val="Ariel"/>
    </font>
    <font>
      <sz val="10"/>
      <name val="Ariel"/>
    </font>
    <font>
      <u val="singleAccounting"/>
      <sz val="10"/>
      <name val="Ariel"/>
    </font>
    <font>
      <sz val="10"/>
      <name val="Arial"/>
      <family val="2"/>
    </font>
    <font>
      <i/>
      <sz val="10"/>
      <color indexed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0"/>
      <color rgb="FFFF7175"/>
      <name val="Arial"/>
      <family val="2"/>
    </font>
    <font>
      <i/>
      <sz val="10"/>
      <color rgb="FFFF7175"/>
      <name val="Arial"/>
      <family val="2"/>
    </font>
    <font>
      <sz val="8"/>
      <color theme="0" tint="-0.24997711111789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lightDown"/>
    </fill>
    <fill>
      <patternFill patternType="solid">
        <fgColor indexed="9"/>
        <bgColor indexed="64"/>
      </patternFill>
    </fill>
    <fill>
      <patternFill patternType="solid">
        <fgColor rgb="FFF8EB60"/>
        <bgColor indexed="64"/>
      </patternFill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theme="8" tint="0.89999084444715716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/>
      <right style="hair">
        <color indexed="23"/>
      </right>
      <top style="double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double">
        <color indexed="23"/>
      </top>
      <bottom style="thin">
        <color indexed="64"/>
      </bottom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3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Fill="1"/>
    <xf numFmtId="0" fontId="3" fillId="0" borderId="0" xfId="0" applyFont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9" fillId="0" borderId="0" xfId="0" applyFont="1"/>
    <xf numFmtId="5" fontId="3" fillId="0" borderId="0" xfId="3" applyNumberFormat="1" applyFont="1" applyFill="1" applyBorder="1" applyAlignment="1">
      <alignment horizontal="right"/>
    </xf>
    <xf numFmtId="167" fontId="10" fillId="0" borderId="0" xfId="3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3" fillId="0" borderId="6" xfId="0" applyFont="1" applyBorder="1"/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6" xfId="0" applyFont="1" applyBorder="1" applyAlignment="1">
      <alignment wrapText="1"/>
    </xf>
    <xf numFmtId="164" fontId="3" fillId="0" borderId="36" xfId="3" applyNumberFormat="1" applyFont="1" applyBorder="1" applyAlignment="1">
      <alignment horizontal="left"/>
    </xf>
    <xf numFmtId="0" fontId="9" fillId="0" borderId="38" xfId="0" applyFont="1" applyBorder="1" applyAlignment="1">
      <alignment horizontal="right"/>
    </xf>
    <xf numFmtId="5" fontId="9" fillId="0" borderId="39" xfId="3" applyNumberFormat="1" applyFont="1" applyBorder="1" applyAlignment="1">
      <alignment horizontal="right"/>
    </xf>
    <xf numFmtId="0" fontId="3" fillId="0" borderId="37" xfId="5" applyFont="1" applyBorder="1" applyAlignment="1">
      <alignment horizontal="center"/>
    </xf>
    <xf numFmtId="0" fontId="3" fillId="0" borderId="40" xfId="5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41" xfId="0" applyFont="1" applyBorder="1"/>
    <xf numFmtId="5" fontId="9" fillId="0" borderId="42" xfId="3" applyNumberFormat="1" applyFont="1" applyBorder="1" applyAlignment="1">
      <alignment horizontal="right"/>
    </xf>
    <xf numFmtId="0" fontId="3" fillId="2" borderId="0" xfId="0" applyFont="1" applyFill="1" applyBorder="1"/>
    <xf numFmtId="0" fontId="3" fillId="2" borderId="3" xfId="0" applyFont="1" applyFill="1" applyBorder="1"/>
    <xf numFmtId="164" fontId="9" fillId="2" borderId="7" xfId="3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5" fontId="3" fillId="0" borderId="0" xfId="0" applyNumberFormat="1" applyFont="1" applyAlignment="1">
      <alignment horizontal="right"/>
    </xf>
    <xf numFmtId="5" fontId="3" fillId="4" borderId="43" xfId="3" applyNumberFormat="1" applyFont="1" applyFill="1" applyBorder="1" applyAlignment="1">
      <alignment horizontal="right"/>
    </xf>
    <xf numFmtId="0" fontId="3" fillId="5" borderId="0" xfId="0" applyFont="1" applyFill="1" applyBorder="1"/>
    <xf numFmtId="0" fontId="14" fillId="0" borderId="0" xfId="0" applyFont="1"/>
    <xf numFmtId="164" fontId="3" fillId="0" borderId="8" xfId="3" applyNumberFormat="1" applyFont="1" applyFill="1" applyBorder="1" applyAlignment="1">
      <alignment horizontal="left"/>
    </xf>
    <xf numFmtId="0" fontId="3" fillId="0" borderId="37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9" fillId="5" borderId="8" xfId="0" applyFont="1" applyFill="1" applyBorder="1"/>
    <xf numFmtId="0" fontId="3" fillId="5" borderId="1" xfId="0" applyFont="1" applyFill="1" applyBorder="1"/>
    <xf numFmtId="0" fontId="3" fillId="0" borderId="36" xfId="0" applyFont="1" applyBorder="1" applyAlignment="1">
      <alignment horizontal="center"/>
    </xf>
    <xf numFmtId="0" fontId="3" fillId="4" borderId="40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9" fillId="5" borderId="2" xfId="0" applyFont="1" applyFill="1" applyBorder="1"/>
    <xf numFmtId="0" fontId="9" fillId="5" borderId="3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left" vertical="center"/>
    </xf>
    <xf numFmtId="0" fontId="3" fillId="4" borderId="41" xfId="0" applyFont="1" applyFill="1" applyBorder="1" applyAlignment="1">
      <alignment horizontal="left" vertical="center"/>
    </xf>
    <xf numFmtId="0" fontId="3" fillId="4" borderId="40" xfId="0" applyFont="1" applyFill="1" applyBorder="1"/>
    <xf numFmtId="0" fontId="9" fillId="5" borderId="46" xfId="0" applyFont="1" applyFill="1" applyBorder="1" applyAlignment="1">
      <alignment horizontal="center"/>
    </xf>
    <xf numFmtId="0" fontId="9" fillId="5" borderId="46" xfId="0" applyFont="1" applyFill="1" applyBorder="1" applyAlignment="1">
      <alignment horizontal="center" wrapText="1"/>
    </xf>
    <xf numFmtId="0" fontId="9" fillId="5" borderId="47" xfId="0" applyFont="1" applyFill="1" applyBorder="1" applyAlignment="1">
      <alignment horizontal="center" wrapText="1"/>
    </xf>
    <xf numFmtId="0" fontId="9" fillId="5" borderId="48" xfId="0" applyFont="1" applyFill="1" applyBorder="1" applyAlignment="1">
      <alignment horizontal="left" vertical="center"/>
    </xf>
    <xf numFmtId="0" fontId="9" fillId="5" borderId="46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9" fillId="5" borderId="4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2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 wrapText="1"/>
    </xf>
    <xf numFmtId="166" fontId="23" fillId="6" borderId="0" xfId="1" applyNumberFormat="1" applyFont="1" applyFill="1" applyBorder="1" applyAlignment="1"/>
    <xf numFmtId="0" fontId="23" fillId="6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9" fillId="5" borderId="47" xfId="0" applyFont="1" applyFill="1" applyBorder="1" applyAlignment="1">
      <alignment horizontal="left" vertical="center"/>
    </xf>
    <xf numFmtId="0" fontId="0" fillId="0" borderId="37" xfId="0" applyBorder="1"/>
    <xf numFmtId="164" fontId="0" fillId="4" borderId="40" xfId="0" applyNumberFormat="1" applyFill="1" applyBorder="1" applyAlignment="1">
      <alignment horizontal="right"/>
    </xf>
    <xf numFmtId="0" fontId="3" fillId="0" borderId="36" xfId="0" applyFont="1" applyFill="1" applyBorder="1" applyAlignment="1">
      <alignment horizontal="left"/>
    </xf>
    <xf numFmtId="10" fontId="0" fillId="4" borderId="40" xfId="0" applyNumberFormat="1" applyFill="1" applyBorder="1" applyAlignment="1">
      <alignment horizontal="right"/>
    </xf>
    <xf numFmtId="0" fontId="0" fillId="4" borderId="40" xfId="0" applyFill="1" applyBorder="1" applyAlignment="1">
      <alignment horizontal="right"/>
    </xf>
    <xf numFmtId="0" fontId="13" fillId="0" borderId="36" xfId="0" applyFont="1" applyBorder="1" applyAlignment="1">
      <alignment horizontal="left"/>
    </xf>
    <xf numFmtId="164" fontId="0" fillId="0" borderId="40" xfId="0" applyNumberFormat="1" applyFill="1" applyBorder="1" applyAlignment="1">
      <alignment horizontal="right"/>
    </xf>
    <xf numFmtId="0" fontId="3" fillId="0" borderId="38" xfId="0" applyFont="1" applyFill="1" applyBorder="1" applyAlignment="1">
      <alignment horizontal="left"/>
    </xf>
    <xf numFmtId="0" fontId="0" fillId="0" borderId="39" xfId="0" applyBorder="1"/>
    <xf numFmtId="164" fontId="0" fillId="0" borderId="41" xfId="0" applyNumberFormat="1" applyFill="1" applyBorder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0" fontId="3" fillId="0" borderId="36" xfId="0" applyFont="1" applyFill="1" applyBorder="1" applyAlignment="1">
      <alignment horizontal="center"/>
    </xf>
    <xf numFmtId="5" fontId="0" fillId="0" borderId="37" xfId="0" applyNumberFormat="1" applyFill="1" applyBorder="1"/>
    <xf numFmtId="0" fontId="9" fillId="0" borderId="38" xfId="0" applyFont="1" applyFill="1" applyBorder="1" applyAlignment="1">
      <alignment horizontal="center"/>
    </xf>
    <xf numFmtId="5" fontId="9" fillId="0" borderId="39" xfId="0" applyNumberFormat="1" applyFont="1" applyFill="1" applyBorder="1"/>
    <xf numFmtId="5" fontId="9" fillId="0" borderId="41" xfId="0" applyNumberFormat="1" applyFont="1" applyFill="1" applyBorder="1"/>
    <xf numFmtId="0" fontId="9" fillId="5" borderId="49" xfId="0" applyFont="1" applyFill="1" applyBorder="1" applyAlignment="1">
      <alignment horizontal="centerContinuous"/>
    </xf>
    <xf numFmtId="0" fontId="9" fillId="5" borderId="50" xfId="0" applyFont="1" applyFill="1" applyBorder="1" applyAlignment="1">
      <alignment horizontal="centerContinuous"/>
    </xf>
    <xf numFmtId="0" fontId="9" fillId="5" borderId="51" xfId="0" applyFont="1" applyFill="1" applyBorder="1" applyAlignment="1">
      <alignment horizontal="centerContinuous"/>
    </xf>
    <xf numFmtId="14" fontId="3" fillId="0" borderId="36" xfId="2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5" fontId="0" fillId="0" borderId="52" xfId="0" applyNumberFormat="1" applyFill="1" applyBorder="1"/>
    <xf numFmtId="8" fontId="9" fillId="0" borderId="39" xfId="0" applyNumberFormat="1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 wrapText="1"/>
    </xf>
    <xf numFmtId="0" fontId="9" fillId="0" borderId="55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5" fontId="0" fillId="0" borderId="52" xfId="0" applyNumberFormat="1" applyBorder="1" applyAlignment="1">
      <alignment horizontal="right"/>
    </xf>
    <xf numFmtId="5" fontId="0" fillId="0" borderId="37" xfId="0" applyNumberFormat="1" applyBorder="1" applyAlignment="1">
      <alignment horizontal="right"/>
    </xf>
    <xf numFmtId="5" fontId="0" fillId="0" borderId="40" xfId="0" applyNumberFormat="1" applyBorder="1" applyAlignment="1">
      <alignment horizontal="right"/>
    </xf>
    <xf numFmtId="5" fontId="0" fillId="0" borderId="37" xfId="0" applyNumberFormat="1" applyFill="1" applyBorder="1" applyAlignment="1">
      <alignment horizontal="right"/>
    </xf>
    <xf numFmtId="0" fontId="0" fillId="0" borderId="43" xfId="0" applyBorder="1"/>
    <xf numFmtId="5" fontId="23" fillId="6" borderId="0" xfId="0" applyNumberFormat="1" applyFont="1" applyFill="1" applyBorder="1" applyAlignment="1">
      <alignment horizontal="left"/>
    </xf>
    <xf numFmtId="5" fontId="0" fillId="0" borderId="0" xfId="0" applyNumberFormat="1"/>
    <xf numFmtId="5" fontId="0" fillId="0" borderId="57" xfId="0" applyNumberFormat="1" applyBorder="1" applyAlignment="1">
      <alignment horizontal="right"/>
    </xf>
    <xf numFmtId="14" fontId="9" fillId="0" borderId="55" xfId="2" applyNumberFormat="1" applyFont="1" applyBorder="1" applyAlignment="1">
      <alignment horizontal="center"/>
    </xf>
    <xf numFmtId="5" fontId="9" fillId="0" borderId="56" xfId="0" applyNumberFormat="1" applyFont="1" applyBorder="1" applyAlignment="1">
      <alignment horizontal="right"/>
    </xf>
    <xf numFmtId="5" fontId="0" fillId="4" borderId="40" xfId="0" applyNumberForma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11" xfId="0" applyBorder="1"/>
    <xf numFmtId="0" fontId="0" fillId="0" borderId="6" xfId="0" applyBorder="1"/>
    <xf numFmtId="0" fontId="7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left" vertical="center" readingOrder="1"/>
    </xf>
    <xf numFmtId="0" fontId="25" fillId="0" borderId="6" xfId="0" applyFont="1" applyBorder="1" applyAlignment="1">
      <alignment horizontal="left" vertical="center" readingOrder="1"/>
    </xf>
    <xf numFmtId="0" fontId="0" fillId="0" borderId="12" xfId="0" applyBorder="1"/>
    <xf numFmtId="0" fontId="22" fillId="0" borderId="0" xfId="6" applyFont="1" applyFill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0" xfId="6" applyFont="1" applyFill="1" applyBorder="1" applyAlignment="1">
      <alignment horizontal="left"/>
    </xf>
    <xf numFmtId="0" fontId="22" fillId="0" borderId="0" xfId="6" applyFont="1" applyFill="1" applyBorder="1" applyAlignment="1">
      <alignment wrapText="1"/>
    </xf>
    <xf numFmtId="0" fontId="26" fillId="0" borderId="0" xfId="6" applyFont="1" applyFill="1" applyBorder="1" applyAlignment="1">
      <alignment horizontal="left"/>
    </xf>
    <xf numFmtId="41" fontId="13" fillId="0" borderId="0" xfId="2" applyNumberFormat="1" applyFont="1" applyFill="1" applyBorder="1" applyAlignment="1">
      <alignment vertical="top"/>
    </xf>
    <xf numFmtId="171" fontId="3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22" fillId="0" borderId="0" xfId="6" applyFont="1" applyBorder="1"/>
    <xf numFmtId="0" fontId="3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7" fillId="0" borderId="0" xfId="0" applyFont="1" applyBorder="1"/>
    <xf numFmtId="16" fontId="9" fillId="0" borderId="0" xfId="0" quotePrefix="1" applyNumberFormat="1" applyFont="1" applyBorder="1" applyAlignment="1">
      <alignment horizontal="right"/>
    </xf>
    <xf numFmtId="0" fontId="28" fillId="0" borderId="0" xfId="0" applyFont="1" applyBorder="1"/>
    <xf numFmtId="0" fontId="22" fillId="0" borderId="0" xfId="0" applyFont="1" applyBorder="1"/>
    <xf numFmtId="0" fontId="29" fillId="0" borderId="0" xfId="0" applyFont="1" applyBorder="1"/>
    <xf numFmtId="10" fontId="29" fillId="0" borderId="0" xfId="0" applyNumberFormat="1" applyFont="1" applyBorder="1"/>
    <xf numFmtId="168" fontId="6" fillId="0" borderId="0" xfId="8" applyNumberFormat="1" applyFont="1" applyBorder="1"/>
    <xf numFmtId="0" fontId="27" fillId="0" borderId="7" xfId="0" applyFont="1" applyBorder="1"/>
    <xf numFmtId="0" fontId="30" fillId="0" borderId="7" xfId="0" applyFont="1" applyBorder="1"/>
    <xf numFmtId="10" fontId="30" fillId="0" borderId="7" xfId="0" applyNumberFormat="1" applyFont="1" applyBorder="1"/>
    <xf numFmtId="9" fontId="6" fillId="0" borderId="7" xfId="8" applyFont="1" applyFill="1" applyBorder="1"/>
    <xf numFmtId="0" fontId="15" fillId="0" borderId="0" xfId="0" applyFont="1" applyBorder="1"/>
    <xf numFmtId="0" fontId="6" fillId="0" borderId="0" xfId="0" applyFont="1" applyBorder="1"/>
    <xf numFmtId="0" fontId="31" fillId="0" borderId="0" xfId="0" applyFont="1" applyBorder="1"/>
    <xf numFmtId="10" fontId="31" fillId="0" borderId="0" xfId="0" applyNumberFormat="1" applyFont="1" applyBorder="1"/>
    <xf numFmtId="0" fontId="28" fillId="0" borderId="0" xfId="0" applyFont="1" applyFill="1" applyBorder="1"/>
    <xf numFmtId="0" fontId="22" fillId="0" borderId="0" xfId="0" applyFont="1" applyFill="1" applyBorder="1"/>
    <xf numFmtId="164" fontId="3" fillId="0" borderId="0" xfId="0" applyNumberFormat="1" applyFont="1" applyBorder="1"/>
    <xf numFmtId="0" fontId="22" fillId="0" borderId="13" xfId="0" applyFont="1" applyFill="1" applyBorder="1"/>
    <xf numFmtId="0" fontId="29" fillId="0" borderId="13" xfId="0" applyFont="1" applyFill="1" applyBorder="1"/>
    <xf numFmtId="10" fontId="29" fillId="0" borderId="13" xfId="0" applyNumberFormat="1" applyFont="1" applyFill="1" applyBorder="1"/>
    <xf numFmtId="168" fontId="6" fillId="0" borderId="13" xfId="8" applyNumberFormat="1" applyFont="1" applyFill="1" applyBorder="1"/>
    <xf numFmtId="0" fontId="2" fillId="0" borderId="0" xfId="0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170" fontId="3" fillId="0" borderId="0" xfId="0" applyNumberFormat="1" applyFont="1" applyFill="1" applyBorder="1" applyAlignment="1">
      <alignment horizontal="left"/>
    </xf>
    <xf numFmtId="170" fontId="3" fillId="0" borderId="0" xfId="0" applyNumberFormat="1" applyFont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10" fontId="2" fillId="7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/>
    <xf numFmtId="9" fontId="3" fillId="0" borderId="0" xfId="8" applyFont="1" applyFill="1" applyBorder="1"/>
    <xf numFmtId="164" fontId="22" fillId="0" borderId="13" xfId="0" applyNumberFormat="1" applyFont="1" applyFill="1" applyBorder="1"/>
    <xf numFmtId="164" fontId="22" fillId="0" borderId="0" xfId="0" applyNumberFormat="1" applyFont="1" applyFill="1" applyBorder="1"/>
    <xf numFmtId="0" fontId="22" fillId="0" borderId="2" xfId="0" applyFont="1" applyBorder="1"/>
    <xf numFmtId="0" fontId="30" fillId="0" borderId="0" xfId="0" applyFont="1" applyBorder="1"/>
    <xf numFmtId="10" fontId="30" fillId="0" borderId="0" xfId="0" applyNumberFormat="1" applyFont="1" applyBorder="1"/>
    <xf numFmtId="173" fontId="22" fillId="0" borderId="0" xfId="0" applyNumberFormat="1" applyFont="1" applyFill="1" applyBorder="1"/>
    <xf numFmtId="0" fontId="28" fillId="0" borderId="2" xfId="0" applyFont="1" applyBorder="1"/>
    <xf numFmtId="168" fontId="3" fillId="0" borderId="0" xfId="8" applyNumberFormat="1" applyFont="1" applyFill="1" applyBorder="1"/>
    <xf numFmtId="168" fontId="27" fillId="0" borderId="0" xfId="0" applyNumberFormat="1" applyFont="1" applyFill="1" applyBorder="1"/>
    <xf numFmtId="168" fontId="22" fillId="0" borderId="0" xfId="0" applyNumberFormat="1" applyFont="1" applyFill="1" applyBorder="1"/>
    <xf numFmtId="168" fontId="22" fillId="0" borderId="0" xfId="0" applyNumberFormat="1" applyFont="1" applyBorder="1"/>
    <xf numFmtId="168" fontId="6" fillId="0" borderId="0" xfId="8" applyNumberFormat="1" applyFont="1" applyFill="1" applyBorder="1"/>
    <xf numFmtId="0" fontId="31" fillId="0" borderId="0" xfId="0" applyFont="1" applyFill="1" applyBorder="1"/>
    <xf numFmtId="10" fontId="31" fillId="0" borderId="0" xfId="0" applyNumberFormat="1" applyFont="1" applyFill="1" applyBorder="1"/>
    <xf numFmtId="168" fontId="22" fillId="0" borderId="0" xfId="8" applyNumberFormat="1" applyFont="1" applyFill="1" applyBorder="1"/>
    <xf numFmtId="0" fontId="6" fillId="0" borderId="0" xfId="0" applyFont="1"/>
    <xf numFmtId="0" fontId="15" fillId="0" borderId="0" xfId="0" applyFont="1"/>
    <xf numFmtId="10" fontId="15" fillId="0" borderId="0" xfId="0" applyNumberFormat="1" applyFont="1"/>
    <xf numFmtId="1" fontId="6" fillId="0" borderId="0" xfId="0" applyNumberFormat="1" applyFont="1"/>
    <xf numFmtId="0" fontId="22" fillId="0" borderId="0" xfId="6" applyFont="1"/>
    <xf numFmtId="0" fontId="27" fillId="0" borderId="0" xfId="0" applyFont="1" applyFill="1" applyBorder="1"/>
    <xf numFmtId="0" fontId="30" fillId="0" borderId="0" xfId="0" applyFont="1" applyFill="1" applyBorder="1"/>
    <xf numFmtId="10" fontId="30" fillId="0" borderId="0" xfId="0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2" fillId="0" borderId="2" xfId="0" applyFont="1" applyFill="1" applyBorder="1"/>
    <xf numFmtId="172" fontId="3" fillId="0" borderId="3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22" fillId="0" borderId="4" xfId="0" applyFont="1" applyFill="1" applyBorder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0" fontId="2" fillId="0" borderId="7" xfId="0" applyNumberFormat="1" applyFont="1" applyFill="1" applyBorder="1" applyAlignment="1">
      <alignment horizontal="left"/>
    </xf>
    <xf numFmtId="0" fontId="9" fillId="5" borderId="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/>
    </xf>
    <xf numFmtId="168" fontId="22" fillId="0" borderId="3" xfId="8" applyNumberFormat="1" applyFont="1" applyFill="1" applyBorder="1"/>
    <xf numFmtId="0" fontId="27" fillId="0" borderId="2" xfId="0" applyFont="1" applyBorder="1"/>
    <xf numFmtId="168" fontId="27" fillId="0" borderId="3" xfId="0" applyNumberFormat="1" applyFont="1" applyFill="1" applyBorder="1"/>
    <xf numFmtId="168" fontId="22" fillId="0" borderId="3" xfId="0" applyNumberFormat="1" applyFont="1" applyBorder="1"/>
    <xf numFmtId="168" fontId="3" fillId="0" borderId="3" xfId="8" applyNumberFormat="1" applyFont="1" applyFill="1" applyBorder="1"/>
    <xf numFmtId="168" fontId="6" fillId="0" borderId="3" xfId="8" applyNumberFormat="1" applyFont="1" applyFill="1" applyBorder="1"/>
    <xf numFmtId="0" fontId="32" fillId="0" borderId="2" xfId="0" applyFont="1" applyBorder="1"/>
    <xf numFmtId="10" fontId="29" fillId="0" borderId="3" xfId="0" applyNumberFormat="1" applyFont="1" applyBorder="1"/>
    <xf numFmtId="0" fontId="27" fillId="0" borderId="4" xfId="0" applyFont="1" applyBorder="1"/>
    <xf numFmtId="168" fontId="27" fillId="0" borderId="7" xfId="0" applyNumberFormat="1" applyFont="1" applyFill="1" applyBorder="1"/>
    <xf numFmtId="168" fontId="27" fillId="0" borderId="5" xfId="0" applyNumberFormat="1" applyFont="1" applyFill="1" applyBorder="1"/>
    <xf numFmtId="0" fontId="9" fillId="0" borderId="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left"/>
    </xf>
    <xf numFmtId="5" fontId="3" fillId="0" borderId="0" xfId="0" applyNumberFormat="1" applyFont="1" applyFill="1" applyBorder="1"/>
    <xf numFmtId="5" fontId="3" fillId="7" borderId="0" xfId="0" applyNumberFormat="1" applyFont="1" applyFill="1" applyBorder="1"/>
    <xf numFmtId="5" fontId="9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8" fontId="22" fillId="0" borderId="0" xfId="7" applyNumberFormat="1" applyFont="1" applyFill="1" applyBorder="1" applyAlignment="1">
      <alignment horizontal="right"/>
    </xf>
    <xf numFmtId="5" fontId="3" fillId="0" borderId="3" xfId="0" applyNumberFormat="1" applyFont="1" applyFill="1" applyBorder="1"/>
    <xf numFmtId="5" fontId="3" fillId="0" borderId="3" xfId="0" applyNumberFormat="1" applyFont="1" applyFill="1" applyBorder="1" applyAlignment="1">
      <alignment horizontal="right"/>
    </xf>
    <xf numFmtId="5" fontId="9" fillId="0" borderId="3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16" fontId="9" fillId="0" borderId="3" xfId="0" quotePrefix="1" applyNumberFormat="1" applyFont="1" applyBorder="1" applyAlignment="1">
      <alignment horizontal="right"/>
    </xf>
    <xf numFmtId="0" fontId="27" fillId="0" borderId="14" xfId="0" applyFont="1" applyBorder="1"/>
    <xf numFmtId="0" fontId="27" fillId="0" borderId="15" xfId="0" applyFont="1" applyBorder="1"/>
    <xf numFmtId="0" fontId="30" fillId="0" borderId="15" xfId="0" applyFont="1" applyBorder="1"/>
    <xf numFmtId="10" fontId="30" fillId="0" borderId="15" xfId="0" applyNumberFormat="1" applyFont="1" applyBorder="1"/>
    <xf numFmtId="166" fontId="9" fillId="0" borderId="15" xfId="0" applyNumberFormat="1" applyFont="1" applyFill="1" applyBorder="1"/>
    <xf numFmtId="166" fontId="9" fillId="0" borderId="16" xfId="0" applyNumberFormat="1" applyFont="1" applyFill="1" applyBorder="1"/>
    <xf numFmtId="168" fontId="6" fillId="0" borderId="3" xfId="8" applyNumberFormat="1" applyFont="1" applyBorder="1"/>
    <xf numFmtId="166" fontId="9" fillId="0" borderId="3" xfId="0" applyNumberFormat="1" applyFont="1" applyFill="1" applyBorder="1"/>
    <xf numFmtId="0" fontId="28" fillId="0" borderId="4" xfId="0" applyFont="1" applyBorder="1"/>
    <xf numFmtId="9" fontId="6" fillId="0" borderId="5" xfId="8" applyFont="1" applyFill="1" applyBorder="1"/>
    <xf numFmtId="0" fontId="22" fillId="0" borderId="1" xfId="0" applyFont="1" applyFill="1" applyBorder="1"/>
    <xf numFmtId="0" fontId="29" fillId="0" borderId="1" xfId="0" applyFont="1" applyFill="1" applyBorder="1"/>
    <xf numFmtId="10" fontId="29" fillId="0" borderId="1" xfId="0" applyNumberFormat="1" applyFont="1" applyFill="1" applyBorder="1"/>
    <xf numFmtId="5" fontId="27" fillId="0" borderId="1" xfId="0" applyNumberFormat="1" applyFont="1" applyFill="1" applyBorder="1"/>
    <xf numFmtId="5" fontId="27" fillId="0" borderId="9" xfId="0" applyNumberFormat="1" applyFont="1" applyFill="1" applyBorder="1"/>
    <xf numFmtId="0" fontId="28" fillId="0" borderId="17" xfId="0" applyFont="1" applyFill="1" applyBorder="1"/>
    <xf numFmtId="168" fontId="6" fillId="0" borderId="18" xfId="8" applyNumberFormat="1" applyFont="1" applyFill="1" applyBorder="1"/>
    <xf numFmtId="164" fontId="27" fillId="0" borderId="3" xfId="0" applyNumberFormat="1" applyFont="1" applyBorder="1"/>
    <xf numFmtId="0" fontId="3" fillId="7" borderId="2" xfId="0" applyFont="1" applyFill="1" applyBorder="1" applyAlignment="1">
      <alignment horizontal="left"/>
    </xf>
    <xf numFmtId="0" fontId="3" fillId="7" borderId="0" xfId="0" applyFont="1" applyFill="1" applyBorder="1"/>
    <xf numFmtId="5" fontId="3" fillId="7" borderId="3" xfId="0" applyNumberFormat="1" applyFont="1" applyFill="1" applyBorder="1"/>
    <xf numFmtId="164" fontId="22" fillId="0" borderId="3" xfId="0" applyNumberFormat="1" applyFont="1" applyFill="1" applyBorder="1"/>
    <xf numFmtId="168" fontId="22" fillId="0" borderId="3" xfId="7" applyNumberFormat="1" applyFont="1" applyFill="1" applyBorder="1" applyAlignment="1">
      <alignment horizontal="right"/>
    </xf>
    <xf numFmtId="0" fontId="27" fillId="0" borderId="7" xfId="0" applyFont="1" applyFill="1" applyBorder="1"/>
    <xf numFmtId="0" fontId="30" fillId="0" borderId="7" xfId="0" applyFont="1" applyFill="1" applyBorder="1"/>
    <xf numFmtId="10" fontId="30" fillId="0" borderId="7" xfId="0" applyNumberFormat="1" applyFont="1" applyFill="1" applyBorder="1"/>
    <xf numFmtId="173" fontId="22" fillId="0" borderId="7" xfId="0" applyNumberFormat="1" applyFont="1" applyFill="1" applyBorder="1"/>
    <xf numFmtId="173" fontId="22" fillId="0" borderId="5" xfId="0" applyNumberFormat="1" applyFont="1" applyFill="1" applyBorder="1"/>
    <xf numFmtId="0" fontId="27" fillId="0" borderId="8" xfId="0" applyFont="1" applyBorder="1"/>
    <xf numFmtId="0" fontId="30" fillId="0" borderId="1" xfId="0" applyFont="1" applyBorder="1"/>
    <xf numFmtId="10" fontId="30" fillId="0" borderId="1" xfId="0" applyNumberFormat="1" applyFont="1" applyBorder="1"/>
    <xf numFmtId="168" fontId="27" fillId="0" borderId="1" xfId="0" applyNumberFormat="1" applyFont="1" applyFill="1" applyBorder="1"/>
    <xf numFmtId="168" fontId="27" fillId="0" borderId="9" xfId="0" applyNumberFormat="1" applyFont="1" applyFill="1" applyBorder="1"/>
    <xf numFmtId="0" fontId="6" fillId="0" borderId="2" xfId="0" applyFont="1" applyBorder="1"/>
    <xf numFmtId="10" fontId="15" fillId="0" borderId="0" xfId="0" applyNumberFormat="1" applyFont="1" applyBorder="1"/>
    <xf numFmtId="37" fontId="3" fillId="0" borderId="0" xfId="0" applyNumberFormat="1" applyFont="1" applyBorder="1"/>
    <xf numFmtId="37" fontId="3" fillId="0" borderId="3" xfId="0" applyNumberFormat="1" applyFont="1" applyBorder="1"/>
    <xf numFmtId="0" fontId="15" fillId="0" borderId="7" xfId="0" applyFont="1" applyBorder="1"/>
    <xf numFmtId="10" fontId="15" fillId="0" borderId="7" xfId="0" applyNumberFormat="1" applyFont="1" applyBorder="1"/>
    <xf numFmtId="37" fontId="3" fillId="0" borderId="7" xfId="0" applyNumberFormat="1" applyFont="1" applyBorder="1"/>
    <xf numFmtId="37" fontId="3" fillId="0" borderId="5" xfId="0" applyNumberFormat="1" applyFont="1" applyBorder="1"/>
    <xf numFmtId="1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3" fillId="4" borderId="58" xfId="2" applyNumberFormat="1" applyFont="1" applyFill="1" applyBorder="1"/>
    <xf numFmtId="166" fontId="3" fillId="4" borderId="59" xfId="2" applyNumberFormat="1" applyFont="1" applyFill="1" applyBorder="1"/>
    <xf numFmtId="166" fontId="3" fillId="4" borderId="60" xfId="2" applyNumberFormat="1" applyFont="1" applyFill="1" applyBorder="1"/>
    <xf numFmtId="166" fontId="3" fillId="4" borderId="61" xfId="2" applyNumberFormat="1" applyFont="1" applyFill="1" applyBorder="1"/>
    <xf numFmtId="166" fontId="3" fillId="4" borderId="62" xfId="2" applyNumberFormat="1" applyFont="1" applyFill="1" applyBorder="1"/>
    <xf numFmtId="9" fontId="3" fillId="4" borderId="63" xfId="7" applyFont="1" applyFill="1" applyBorder="1" applyAlignment="1">
      <alignment horizontal="right"/>
    </xf>
    <xf numFmtId="9" fontId="3" fillId="4" borderId="64" xfId="7" applyFont="1" applyFill="1" applyBorder="1" applyAlignment="1">
      <alignment horizontal="right"/>
    </xf>
    <xf numFmtId="9" fontId="3" fillId="4" borderId="65" xfId="7" applyFont="1" applyFill="1" applyBorder="1" applyAlignment="1">
      <alignment horizontal="right"/>
    </xf>
    <xf numFmtId="9" fontId="3" fillId="4" borderId="66" xfId="7" applyFont="1" applyFill="1" applyBorder="1" applyAlignment="1">
      <alignment horizontal="right"/>
    </xf>
    <xf numFmtId="5" fontId="3" fillId="4" borderId="67" xfId="2" applyNumberFormat="1" applyFont="1" applyFill="1" applyBorder="1" applyAlignment="1">
      <alignment horizontal="right"/>
    </xf>
    <xf numFmtId="9" fontId="3" fillId="4" borderId="68" xfId="7" applyFont="1" applyFill="1" applyBorder="1" applyAlignment="1">
      <alignment horizontal="right"/>
    </xf>
    <xf numFmtId="5" fontId="3" fillId="4" borderId="43" xfId="2" applyNumberFormat="1" applyFont="1" applyFill="1" applyBorder="1" applyAlignment="1">
      <alignment horizontal="right"/>
    </xf>
    <xf numFmtId="9" fontId="3" fillId="4" borderId="43" xfId="7" applyFont="1" applyFill="1" applyBorder="1" applyAlignment="1">
      <alignment horizontal="right"/>
    </xf>
    <xf numFmtId="5" fontId="3" fillId="4" borderId="42" xfId="2" applyNumberFormat="1" applyFont="1" applyFill="1" applyBorder="1" applyAlignment="1">
      <alignment horizontal="right"/>
    </xf>
    <xf numFmtId="5" fontId="3" fillId="4" borderId="69" xfId="2" applyNumberFormat="1" applyFont="1" applyFill="1" applyBorder="1"/>
    <xf numFmtId="9" fontId="3" fillId="4" borderId="67" xfId="7" applyFont="1" applyFill="1" applyBorder="1" applyAlignment="1">
      <alignment horizontal="right"/>
    </xf>
    <xf numFmtId="9" fontId="3" fillId="4" borderId="70" xfId="7" applyFont="1" applyFill="1" applyBorder="1" applyAlignment="1">
      <alignment horizontal="right"/>
    </xf>
    <xf numFmtId="9" fontId="3" fillId="4" borderId="71" xfId="7" applyFont="1" applyFill="1" applyBorder="1" applyAlignment="1">
      <alignment horizontal="right"/>
    </xf>
    <xf numFmtId="5" fontId="3" fillId="4" borderId="72" xfId="2" applyNumberFormat="1" applyFont="1" applyFill="1" applyBorder="1"/>
    <xf numFmtId="9" fontId="3" fillId="4" borderId="52" xfId="7" applyFont="1" applyFill="1" applyBorder="1" applyAlignment="1">
      <alignment horizontal="right"/>
    </xf>
    <xf numFmtId="5" fontId="3" fillId="4" borderId="67" xfId="2" applyNumberFormat="1" applyFont="1" applyFill="1" applyBorder="1"/>
    <xf numFmtId="9" fontId="3" fillId="4" borderId="37" xfId="7" applyFont="1" applyFill="1" applyBorder="1" applyAlignment="1">
      <alignment horizontal="right"/>
    </xf>
    <xf numFmtId="5" fontId="3" fillId="4" borderId="43" xfId="2" applyNumberFormat="1" applyFont="1" applyFill="1" applyBorder="1"/>
    <xf numFmtId="9" fontId="3" fillId="4" borderId="44" xfId="7" applyFont="1" applyFill="1" applyBorder="1" applyAlignment="1">
      <alignment horizontal="right"/>
    </xf>
    <xf numFmtId="5" fontId="3" fillId="4" borderId="71" xfId="2" applyNumberFormat="1" applyFont="1" applyFill="1" applyBorder="1"/>
    <xf numFmtId="37" fontId="3" fillId="4" borderId="66" xfId="2" applyNumberFormat="1" applyFont="1" applyFill="1" applyBorder="1" applyAlignment="1">
      <alignment horizontal="right"/>
    </xf>
    <xf numFmtId="37" fontId="3" fillId="4" borderId="52" xfId="2" applyNumberFormat="1" applyFont="1" applyFill="1" applyBorder="1" applyAlignment="1">
      <alignment horizontal="right"/>
    </xf>
    <xf numFmtId="37" fontId="3" fillId="4" borderId="73" xfId="2" applyNumberFormat="1" applyFont="1" applyFill="1" applyBorder="1" applyAlignment="1">
      <alignment horizontal="right"/>
    </xf>
    <xf numFmtId="37" fontId="3" fillId="4" borderId="70" xfId="2" applyNumberFormat="1" applyFont="1" applyFill="1" applyBorder="1" applyAlignment="1">
      <alignment horizontal="right"/>
    </xf>
    <xf numFmtId="37" fontId="3" fillId="4" borderId="44" xfId="2" applyNumberFormat="1" applyFont="1" applyFill="1" applyBorder="1" applyAlignment="1">
      <alignment horizontal="right"/>
    </xf>
    <xf numFmtId="37" fontId="3" fillId="4" borderId="45" xfId="2" applyNumberFormat="1" applyFont="1" applyFill="1" applyBorder="1" applyAlignment="1">
      <alignment horizontal="right"/>
    </xf>
    <xf numFmtId="166" fontId="3" fillId="0" borderId="0" xfId="2" applyNumberFormat="1" applyFont="1" applyFill="1" applyBorder="1"/>
    <xf numFmtId="166" fontId="3" fillId="0" borderId="3" xfId="2" applyNumberFormat="1" applyFont="1" applyFill="1" applyBorder="1"/>
    <xf numFmtId="9" fontId="3" fillId="0" borderId="70" xfId="7" applyFont="1" applyFill="1" applyBorder="1" applyAlignment="1">
      <alignment horizontal="right"/>
    </xf>
    <xf numFmtId="9" fontId="3" fillId="0" borderId="71" xfId="7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3" fillId="0" borderId="0" xfId="7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17" fillId="3" borderId="0" xfId="0" applyFont="1" applyFill="1" applyAlignment="1">
      <alignment vertical="center"/>
    </xf>
    <xf numFmtId="0" fontId="17" fillId="3" borderId="0" xfId="0" applyFont="1" applyFill="1" applyBorder="1" applyAlignment="1">
      <alignment vertical="center"/>
    </xf>
    <xf numFmtId="43" fontId="16" fillId="3" borderId="0" xfId="1" applyFont="1" applyFill="1" applyBorder="1" applyAlignment="1">
      <alignment vertical="center"/>
    </xf>
    <xf numFmtId="166" fontId="17" fillId="3" borderId="0" xfId="1" applyNumberFormat="1" applyFont="1" applyFill="1" applyBorder="1" applyAlignment="1">
      <alignment vertical="center"/>
    </xf>
    <xf numFmtId="43" fontId="17" fillId="3" borderId="0" xfId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43" fontId="16" fillId="3" borderId="0" xfId="1" applyFont="1" applyFill="1" applyAlignment="1">
      <alignment vertical="center"/>
    </xf>
    <xf numFmtId="166" fontId="17" fillId="3" borderId="0" xfId="1" applyNumberFormat="1" applyFont="1" applyFill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166" fontId="16" fillId="3" borderId="0" xfId="1" applyNumberFormat="1" applyFont="1" applyFill="1" applyAlignment="1">
      <alignment vertical="center"/>
    </xf>
    <xf numFmtId="166" fontId="16" fillId="3" borderId="0" xfId="1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166" fontId="16" fillId="3" borderId="3" xfId="1" applyNumberFormat="1" applyFont="1" applyFill="1" applyBorder="1" applyAlignment="1">
      <alignment vertical="center"/>
    </xf>
    <xf numFmtId="166" fontId="16" fillId="3" borderId="0" xfId="0" applyNumberFormat="1" applyFont="1" applyFill="1" applyBorder="1" applyAlignment="1">
      <alignment vertical="center"/>
    </xf>
    <xf numFmtId="166" fontId="17" fillId="3" borderId="0" xfId="0" applyNumberFormat="1" applyFont="1" applyFill="1" applyBorder="1" applyAlignment="1">
      <alignment vertical="center"/>
    </xf>
    <xf numFmtId="166" fontId="17" fillId="3" borderId="3" xfId="0" applyNumberFormat="1" applyFont="1" applyFill="1" applyBorder="1" applyAlignment="1">
      <alignment vertical="center"/>
    </xf>
    <xf numFmtId="0" fontId="17" fillId="3" borderId="19" xfId="0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vertical="center" wrapText="1"/>
    </xf>
    <xf numFmtId="0" fontId="17" fillId="3" borderId="19" xfId="0" applyFont="1" applyFill="1" applyBorder="1" applyAlignment="1">
      <alignment horizontal="left" vertical="center" wrapText="1" indent="1"/>
    </xf>
    <xf numFmtId="0" fontId="16" fillId="3" borderId="20" xfId="0" applyFont="1" applyFill="1" applyBorder="1" applyAlignment="1">
      <alignment vertical="center" wrapText="1"/>
    </xf>
    <xf numFmtId="0" fontId="16" fillId="3" borderId="21" xfId="0" applyFont="1" applyFill="1" applyBorder="1" applyAlignment="1">
      <alignment vertical="center" wrapText="1"/>
    </xf>
    <xf numFmtId="0" fontId="16" fillId="3" borderId="19" xfId="0" applyFont="1" applyFill="1" applyBorder="1" applyAlignment="1">
      <alignment vertical="center" wrapText="1"/>
    </xf>
    <xf numFmtId="0" fontId="16" fillId="3" borderId="2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166" fontId="17" fillId="3" borderId="3" xfId="1" applyNumberFormat="1" applyFont="1" applyFill="1" applyBorder="1" applyAlignment="1">
      <alignment vertical="center"/>
    </xf>
    <xf numFmtId="0" fontId="16" fillId="3" borderId="23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43" fontId="17" fillId="3" borderId="0" xfId="1" applyFont="1" applyFill="1" applyAlignment="1">
      <alignment vertical="center"/>
    </xf>
    <xf numFmtId="166" fontId="18" fillId="3" borderId="0" xfId="1" applyNumberFormat="1" applyFont="1" applyFill="1" applyAlignment="1">
      <alignment vertical="center"/>
    </xf>
    <xf numFmtId="169" fontId="9" fillId="5" borderId="14" xfId="0" applyNumberFormat="1" applyFont="1" applyFill="1" applyBorder="1" applyAlignment="1">
      <alignment horizontal="center"/>
    </xf>
    <xf numFmtId="169" fontId="9" fillId="4" borderId="14" xfId="0" applyNumberFormat="1" applyFont="1" applyFill="1" applyBorder="1" applyAlignment="1">
      <alignment horizontal="center"/>
    </xf>
    <xf numFmtId="43" fontId="17" fillId="3" borderId="3" xfId="1" applyFont="1" applyFill="1" applyBorder="1" applyAlignment="1">
      <alignment vertical="center"/>
    </xf>
    <xf numFmtId="169" fontId="9" fillId="5" borderId="10" xfId="0" applyNumberFormat="1" applyFont="1" applyFill="1" applyBorder="1" applyAlignment="1">
      <alignment horizontal="center"/>
    </xf>
    <xf numFmtId="169" fontId="9" fillId="5" borderId="14" xfId="0" applyNumberFormat="1" applyFont="1" applyFill="1" applyBorder="1" applyAlignment="1">
      <alignment horizontal="left"/>
    </xf>
    <xf numFmtId="0" fontId="23" fillId="6" borderId="0" xfId="0" applyFont="1" applyFill="1" applyBorder="1" applyAlignment="1">
      <alignment horizontal="centerContinuous"/>
    </xf>
    <xf numFmtId="0" fontId="23" fillId="6" borderId="3" xfId="0" applyFont="1" applyFill="1" applyBorder="1" applyAlignment="1">
      <alignment horizontal="centerContinuous"/>
    </xf>
    <xf numFmtId="164" fontId="0" fillId="0" borderId="37" xfId="0" applyNumberFormat="1" applyFill="1" applyBorder="1" applyAlignment="1">
      <alignment horizontal="right"/>
    </xf>
    <xf numFmtId="0" fontId="9" fillId="5" borderId="49" xfId="0" applyFont="1" applyFill="1" applyBorder="1" applyAlignment="1">
      <alignment horizontal="left"/>
    </xf>
    <xf numFmtId="0" fontId="9" fillId="5" borderId="50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/>
    </xf>
    <xf numFmtId="5" fontId="0" fillId="4" borderId="37" xfId="0" applyNumberFormat="1" applyFill="1" applyBorder="1" applyAlignment="1">
      <alignment horizontal="right"/>
    </xf>
    <xf numFmtId="0" fontId="0" fillId="4" borderId="37" xfId="0" applyFill="1" applyBorder="1" applyAlignment="1">
      <alignment horizontal="right"/>
    </xf>
    <xf numFmtId="0" fontId="3" fillId="0" borderId="36" xfId="0" applyFont="1" applyBorder="1" applyAlignment="1">
      <alignment horizontal="left" indent="1"/>
    </xf>
    <xf numFmtId="10" fontId="19" fillId="4" borderId="37" xfId="7" applyNumberFormat="1" applyFont="1" applyFill="1" applyBorder="1" applyAlignment="1">
      <alignment horizontal="right"/>
    </xf>
    <xf numFmtId="10" fontId="19" fillId="4" borderId="40" xfId="7" applyNumberFormat="1" applyFont="1" applyFill="1" applyBorder="1" applyAlignment="1">
      <alignment horizontal="right"/>
    </xf>
    <xf numFmtId="10" fontId="19" fillId="0" borderId="37" xfId="7" applyNumberFormat="1" applyFont="1" applyBorder="1" applyAlignment="1">
      <alignment horizontal="right"/>
    </xf>
    <xf numFmtId="10" fontId="19" fillId="0" borderId="40" xfId="7" applyNumberFormat="1" applyFont="1" applyBorder="1" applyAlignment="1">
      <alignment horizontal="right"/>
    </xf>
    <xf numFmtId="0" fontId="3" fillId="0" borderId="54" xfId="0" applyFont="1" applyBorder="1" applyAlignment="1">
      <alignment horizontal="left" indent="1"/>
    </xf>
    <xf numFmtId="0" fontId="3" fillId="4" borderId="52" xfId="0" applyFont="1" applyFill="1" applyBorder="1" applyAlignment="1">
      <alignment horizontal="right"/>
    </xf>
    <xf numFmtId="0" fontId="3" fillId="4" borderId="73" xfId="0" applyFont="1" applyFill="1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3" fillId="0" borderId="53" xfId="0" applyFont="1" applyBorder="1"/>
    <xf numFmtId="2" fontId="0" fillId="0" borderId="52" xfId="0" applyNumberFormat="1" applyBorder="1" applyAlignment="1">
      <alignment horizontal="right"/>
    </xf>
    <xf numFmtId="5" fontId="0" fillId="0" borderId="71" xfId="0" applyNumberFormat="1" applyBorder="1" applyAlignment="1">
      <alignment horizontal="centerContinuous"/>
    </xf>
    <xf numFmtId="5" fontId="0" fillId="0" borderId="74" xfId="0" applyNumberFormat="1" applyBorder="1" applyAlignment="1">
      <alignment horizontal="centerContinuous"/>
    </xf>
    <xf numFmtId="5" fontId="0" fillId="0" borderId="67" xfId="0" applyNumberFormat="1" applyBorder="1" applyAlignment="1">
      <alignment horizontal="centerContinuous"/>
    </xf>
    <xf numFmtId="5" fontId="0" fillId="0" borderId="69" xfId="0" applyNumberFormat="1" applyBorder="1" applyAlignment="1">
      <alignment horizontal="centerContinuous"/>
    </xf>
    <xf numFmtId="5" fontId="0" fillId="0" borderId="75" xfId="0" applyNumberFormat="1" applyBorder="1" applyAlignment="1">
      <alignment horizontal="centerContinuous"/>
    </xf>
    <xf numFmtId="5" fontId="0" fillId="0" borderId="76" xfId="0" applyNumberFormat="1" applyBorder="1" applyAlignment="1">
      <alignment horizontal="centerContinuous"/>
    </xf>
    <xf numFmtId="0" fontId="3" fillId="0" borderId="38" xfId="0" applyFont="1" applyBorder="1"/>
    <xf numFmtId="9" fontId="19" fillId="4" borderId="77" xfId="7" applyFont="1" applyFill="1" applyBorder="1" applyAlignment="1">
      <alignment horizontal="centerContinuous"/>
    </xf>
    <xf numFmtId="5" fontId="0" fillId="4" borderId="0" xfId="0" applyNumberFormat="1" applyFill="1" applyBorder="1" applyAlignment="1">
      <alignment horizontal="centerContinuous"/>
    </xf>
    <xf numFmtId="5" fontId="0" fillId="4" borderId="3" xfId="0" applyNumberFormat="1" applyFill="1" applyBorder="1" applyAlignment="1">
      <alignment horizontal="centerContinuous"/>
    </xf>
    <xf numFmtId="2" fontId="0" fillId="0" borderId="40" xfId="0" applyNumberFormat="1" applyBorder="1" applyAlignment="1">
      <alignment horizontal="right"/>
    </xf>
    <xf numFmtId="172" fontId="3" fillId="0" borderId="0" xfId="7" applyNumberFormat="1" applyFont="1" applyBorder="1" applyAlignment="1" applyProtection="1">
      <alignment horizontal="center"/>
      <protection locked="0" hidden="1"/>
    </xf>
    <xf numFmtId="0" fontId="6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 vertical="center" wrapText="1"/>
    </xf>
    <xf numFmtId="5" fontId="16" fillId="3" borderId="0" xfId="1" applyNumberFormat="1" applyFont="1" applyFill="1" applyAlignment="1">
      <alignment vertical="center"/>
    </xf>
    <xf numFmtId="5" fontId="16" fillId="3" borderId="0" xfId="1" applyNumberFormat="1" applyFont="1" applyFill="1" applyBorder="1" applyAlignment="1">
      <alignment vertical="center"/>
    </xf>
    <xf numFmtId="5" fontId="16" fillId="3" borderId="3" xfId="1" applyNumberFormat="1" applyFont="1" applyFill="1" applyBorder="1" applyAlignment="1">
      <alignment vertical="center"/>
    </xf>
    <xf numFmtId="5" fontId="17" fillId="4" borderId="24" xfId="1" applyNumberFormat="1" applyFont="1" applyFill="1" applyBorder="1" applyAlignment="1">
      <alignment horizontal="right" vertical="center"/>
    </xf>
    <xf numFmtId="5" fontId="17" fillId="4" borderId="25" xfId="1" applyNumberFormat="1" applyFont="1" applyFill="1" applyBorder="1" applyAlignment="1">
      <alignment horizontal="right" vertical="center"/>
    </xf>
    <xf numFmtId="5" fontId="16" fillId="3" borderId="26" xfId="1" applyNumberFormat="1" applyFont="1" applyFill="1" applyBorder="1" applyAlignment="1">
      <alignment horizontal="right" vertical="center"/>
    </xf>
    <xf numFmtId="5" fontId="16" fillId="3" borderId="27" xfId="1" applyNumberFormat="1" applyFont="1" applyFill="1" applyBorder="1" applyAlignment="1">
      <alignment horizontal="right" vertical="center"/>
    </xf>
    <xf numFmtId="5" fontId="16" fillId="3" borderId="28" xfId="1" applyNumberFormat="1" applyFont="1" applyFill="1" applyBorder="1" applyAlignment="1">
      <alignment horizontal="right" vertical="center"/>
    </xf>
    <xf numFmtId="5" fontId="16" fillId="3" borderId="0" xfId="1" applyNumberFormat="1" applyFont="1" applyFill="1" applyBorder="1" applyAlignment="1">
      <alignment horizontal="right" vertical="center"/>
    </xf>
    <xf numFmtId="5" fontId="16" fillId="3" borderId="29" xfId="1" applyNumberFormat="1" applyFont="1" applyFill="1" applyBorder="1" applyAlignment="1">
      <alignment horizontal="right" vertical="center"/>
    </xf>
    <xf numFmtId="5" fontId="16" fillId="3" borderId="3" xfId="1" applyNumberFormat="1" applyFont="1" applyFill="1" applyBorder="1" applyAlignment="1">
      <alignment horizontal="right" vertical="center"/>
    </xf>
    <xf numFmtId="5" fontId="16" fillId="3" borderId="0" xfId="0" applyNumberFormat="1" applyFont="1" applyFill="1" applyBorder="1" applyAlignment="1">
      <alignment horizontal="right" vertical="center"/>
    </xf>
    <xf numFmtId="5" fontId="17" fillId="3" borderId="0" xfId="0" applyNumberFormat="1" applyFont="1" applyFill="1" applyBorder="1" applyAlignment="1">
      <alignment horizontal="right" vertical="center"/>
    </xf>
    <xf numFmtId="5" fontId="17" fillId="3" borderId="29" xfId="0" applyNumberFormat="1" applyFont="1" applyFill="1" applyBorder="1" applyAlignment="1">
      <alignment horizontal="right" vertical="center"/>
    </xf>
    <xf numFmtId="5" fontId="17" fillId="3" borderId="3" xfId="0" applyNumberFormat="1" applyFont="1" applyFill="1" applyBorder="1" applyAlignment="1">
      <alignment horizontal="right" vertical="center"/>
    </xf>
    <xf numFmtId="5" fontId="17" fillId="3" borderId="30" xfId="1" applyNumberFormat="1" applyFont="1" applyFill="1" applyBorder="1" applyAlignment="1">
      <alignment horizontal="right" vertical="center"/>
    </xf>
    <xf numFmtId="5" fontId="17" fillId="3" borderId="31" xfId="1" applyNumberFormat="1" applyFont="1" applyFill="1" applyBorder="1" applyAlignment="1">
      <alignment horizontal="right" vertical="center"/>
    </xf>
    <xf numFmtId="5" fontId="17" fillId="4" borderId="32" xfId="1" applyNumberFormat="1" applyFont="1" applyFill="1" applyBorder="1" applyAlignment="1">
      <alignment horizontal="right" vertical="center"/>
    </xf>
    <xf numFmtId="5" fontId="17" fillId="4" borderId="33" xfId="1" applyNumberFormat="1" applyFont="1" applyFill="1" applyBorder="1" applyAlignment="1">
      <alignment horizontal="right" vertical="center"/>
    </xf>
    <xf numFmtId="5" fontId="17" fillId="3" borderId="32" xfId="1" applyNumberFormat="1" applyFont="1" applyFill="1" applyBorder="1" applyAlignment="1">
      <alignment horizontal="right" vertical="center"/>
    </xf>
    <xf numFmtId="5" fontId="17" fillId="3" borderId="33" xfId="1" applyNumberFormat="1" applyFont="1" applyFill="1" applyBorder="1" applyAlignment="1">
      <alignment horizontal="right" vertical="center"/>
    </xf>
    <xf numFmtId="5" fontId="16" fillId="3" borderId="30" xfId="1" applyNumberFormat="1" applyFont="1" applyFill="1" applyBorder="1" applyAlignment="1">
      <alignment horizontal="right" vertical="center"/>
    </xf>
    <xf numFmtId="5" fontId="16" fillId="3" borderId="24" xfId="1" applyNumberFormat="1" applyFont="1" applyFill="1" applyBorder="1" applyAlignment="1">
      <alignment horizontal="right" vertical="center"/>
    </xf>
    <xf numFmtId="5" fontId="16" fillId="3" borderId="31" xfId="1" applyNumberFormat="1" applyFont="1" applyFill="1" applyBorder="1" applyAlignment="1">
      <alignment horizontal="right" vertical="center"/>
    </xf>
    <xf numFmtId="5" fontId="17" fillId="4" borderId="30" xfId="1" applyNumberFormat="1" applyFont="1" applyFill="1" applyBorder="1" applyAlignment="1">
      <alignment horizontal="right" vertical="center"/>
    </xf>
    <xf numFmtId="5" fontId="17" fillId="4" borderId="31" xfId="1" applyNumberFormat="1" applyFont="1" applyFill="1" applyBorder="1" applyAlignment="1">
      <alignment horizontal="right" vertical="center"/>
    </xf>
    <xf numFmtId="5" fontId="17" fillId="4" borderId="34" xfId="1" applyNumberFormat="1" applyFont="1" applyFill="1" applyBorder="1" applyAlignment="1">
      <alignment horizontal="right" vertical="center"/>
    </xf>
    <xf numFmtId="5" fontId="16" fillId="3" borderId="35" xfId="1" applyNumberFormat="1" applyFont="1" applyFill="1" applyBorder="1" applyAlignment="1">
      <alignment horizontal="right" vertical="center"/>
    </xf>
    <xf numFmtId="5" fontId="16" fillId="3" borderId="25" xfId="1" applyNumberFormat="1" applyFont="1" applyFill="1" applyBorder="1" applyAlignment="1">
      <alignment horizontal="right" vertical="center"/>
    </xf>
    <xf numFmtId="5" fontId="17" fillId="3" borderId="0" xfId="1" applyNumberFormat="1" applyFont="1" applyFill="1" applyBorder="1" applyAlignment="1">
      <alignment horizontal="right" vertical="center"/>
    </xf>
    <xf numFmtId="5" fontId="17" fillId="3" borderId="29" xfId="1" applyNumberFormat="1" applyFont="1" applyFill="1" applyBorder="1" applyAlignment="1">
      <alignment horizontal="right" vertical="center"/>
    </xf>
    <xf numFmtId="5" fontId="17" fillId="3" borderId="3" xfId="1" applyNumberFormat="1" applyFont="1" applyFill="1" applyBorder="1" applyAlignment="1">
      <alignment horizontal="right" vertical="center"/>
    </xf>
    <xf numFmtId="0" fontId="16" fillId="5" borderId="8" xfId="0" applyFont="1" applyFill="1" applyBorder="1" applyAlignment="1">
      <alignment vertical="center" wrapText="1"/>
    </xf>
    <xf numFmtId="166" fontId="16" fillId="5" borderId="1" xfId="1" applyNumberFormat="1" applyFont="1" applyFill="1" applyBorder="1" applyAlignment="1">
      <alignment vertical="center"/>
    </xf>
    <xf numFmtId="166" fontId="16" fillId="5" borderId="9" xfId="1" applyNumberFormat="1" applyFont="1" applyFill="1" applyBorder="1" applyAlignment="1">
      <alignment vertical="center"/>
    </xf>
    <xf numFmtId="5" fontId="16" fillId="5" borderId="1" xfId="1" applyNumberFormat="1" applyFont="1" applyFill="1" applyBorder="1" applyAlignment="1">
      <alignment horizontal="right" vertical="center"/>
    </xf>
    <xf numFmtId="5" fontId="16" fillId="5" borderId="9" xfId="1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172" fontId="3" fillId="0" borderId="2" xfId="7" applyNumberFormat="1" applyFont="1" applyBorder="1" applyAlignment="1" applyProtection="1">
      <alignment horizontal="center"/>
      <protection locked="0" hidden="1"/>
    </xf>
    <xf numFmtId="0" fontId="3" fillId="0" borderId="7" xfId="0" quotePrefix="1" applyFont="1" applyBorder="1"/>
    <xf numFmtId="0" fontId="3" fillId="0" borderId="7" xfId="0" applyFont="1" applyBorder="1"/>
    <xf numFmtId="0" fontId="16" fillId="5" borderId="8" xfId="0" applyFont="1" applyFill="1" applyBorder="1" applyAlignment="1">
      <alignment horizontal="centerContinuous" vertical="center"/>
    </xf>
    <xf numFmtId="0" fontId="16" fillId="5" borderId="1" xfId="0" applyFont="1" applyFill="1" applyBorder="1" applyAlignment="1">
      <alignment horizontal="centerContinuous" vertical="center" wrapText="1"/>
    </xf>
    <xf numFmtId="0" fontId="16" fillId="5" borderId="9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20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49" fontId="3" fillId="0" borderId="2" xfId="0" quotePrefix="1" applyNumberFormat="1" applyFont="1" applyBorder="1" applyAlignment="1">
      <alignment horizontal="left"/>
    </xf>
    <xf numFmtId="168" fontId="9" fillId="4" borderId="8" xfId="7" applyNumberFormat="1" applyFont="1" applyFill="1" applyBorder="1" applyAlignment="1">
      <alignment horizontal="center"/>
    </xf>
    <xf numFmtId="168" fontId="9" fillId="0" borderId="0" xfId="7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10" fontId="19" fillId="0" borderId="44" xfId="7" applyNumberFormat="1" applyFont="1" applyBorder="1" applyAlignment="1">
      <alignment horizontal="right"/>
    </xf>
    <xf numFmtId="10" fontId="19" fillId="0" borderId="45" xfId="7" applyNumberFormat="1" applyFont="1" applyBorder="1" applyAlignment="1">
      <alignment horizontal="right"/>
    </xf>
    <xf numFmtId="0" fontId="9" fillId="5" borderId="54" xfId="0" applyFont="1" applyFill="1" applyBorder="1" applyAlignment="1">
      <alignment horizontal="left"/>
    </xf>
    <xf numFmtId="0" fontId="9" fillId="5" borderId="67" xfId="0" applyFont="1" applyFill="1" applyBorder="1" applyAlignment="1">
      <alignment horizontal="center"/>
    </xf>
    <xf numFmtId="14" fontId="3" fillId="4" borderId="37" xfId="0" applyNumberFormat="1" applyFont="1" applyFill="1" applyBorder="1" applyAlignment="1">
      <alignment horizontal="right"/>
    </xf>
    <xf numFmtId="14" fontId="3" fillId="4" borderId="40" xfId="0" applyNumberFormat="1" applyFont="1" applyFill="1" applyBorder="1" applyAlignment="1">
      <alignment horizontal="right"/>
    </xf>
    <xf numFmtId="0" fontId="3" fillId="4" borderId="37" xfId="0" applyFont="1" applyFill="1" applyBorder="1" applyAlignment="1">
      <alignment horizontal="right" wrapText="1"/>
    </xf>
    <xf numFmtId="0" fontId="3" fillId="4" borderId="40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3" fillId="4" borderId="39" xfId="0" applyFont="1" applyFill="1" applyBorder="1" applyAlignment="1">
      <alignment horizontal="right" wrapText="1"/>
    </xf>
    <xf numFmtId="0" fontId="3" fillId="4" borderId="41" xfId="0" applyFont="1" applyFill="1" applyBorder="1" applyAlignment="1">
      <alignment horizontal="right" wrapText="1"/>
    </xf>
    <xf numFmtId="0" fontId="9" fillId="5" borderId="73" xfId="0" applyFont="1" applyFill="1" applyBorder="1" applyAlignment="1">
      <alignment horizontal="center"/>
    </xf>
    <xf numFmtId="0" fontId="3" fillId="0" borderId="0" xfId="0" applyFont="1" applyFill="1"/>
    <xf numFmtId="168" fontId="3" fillId="0" borderId="0" xfId="7" applyNumberFormat="1" applyFont="1" applyFill="1" applyBorder="1" applyAlignment="1">
      <alignment horizontal="right"/>
    </xf>
    <xf numFmtId="168" fontId="3" fillId="0" borderId="3" xfId="7" applyNumberFormat="1" applyFont="1" applyFill="1" applyBorder="1" applyAlignment="1">
      <alignment horizontal="right"/>
    </xf>
    <xf numFmtId="168" fontId="3" fillId="0" borderId="7" xfId="7" applyNumberFormat="1" applyFont="1" applyBorder="1"/>
    <xf numFmtId="168" fontId="3" fillId="0" borderId="0" xfId="8" applyNumberFormat="1" applyFont="1" applyFill="1" applyBorder="1" applyAlignment="1">
      <alignment horizontal="right"/>
    </xf>
    <xf numFmtId="168" fontId="3" fillId="0" borderId="0" xfId="8" applyNumberFormat="1" applyFont="1" applyBorder="1"/>
    <xf numFmtId="168" fontId="22" fillId="0" borderId="7" xfId="7" applyNumberFormat="1" applyFont="1" applyFill="1" applyBorder="1" applyAlignment="1">
      <alignment horizontal="right"/>
    </xf>
    <xf numFmtId="168" fontId="22" fillId="0" borderId="5" xfId="7" applyNumberFormat="1" applyFont="1" applyFill="1" applyBorder="1" applyAlignment="1">
      <alignment horizontal="right"/>
    </xf>
    <xf numFmtId="5" fontId="17" fillId="0" borderId="32" xfId="1" applyNumberFormat="1" applyFont="1" applyFill="1" applyBorder="1" applyAlignment="1">
      <alignment horizontal="right" vertical="center"/>
    </xf>
    <xf numFmtId="5" fontId="17" fillId="0" borderId="3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9" fillId="0" borderId="50" xfId="0" applyFont="1" applyFill="1" applyBorder="1" applyAlignment="1">
      <alignment horizontal="right" wrapText="1"/>
    </xf>
    <xf numFmtId="0" fontId="9" fillId="0" borderId="51" xfId="0" applyFont="1" applyFill="1" applyBorder="1" applyAlignment="1">
      <alignment horizontal="right" wrapText="1"/>
    </xf>
    <xf numFmtId="165" fontId="9" fillId="0" borderId="37" xfId="0" applyNumberFormat="1" applyFont="1" applyBorder="1" applyAlignment="1">
      <alignment horizontal="center"/>
    </xf>
    <xf numFmtId="165" fontId="9" fillId="0" borderId="40" xfId="0" applyNumberFormat="1" applyFont="1" applyBorder="1" applyAlignment="1">
      <alignment horizontal="center"/>
    </xf>
    <xf numFmtId="0" fontId="9" fillId="5" borderId="36" xfId="0" applyFont="1" applyFill="1" applyBorder="1" applyAlignment="1">
      <alignment horizontal="left"/>
    </xf>
    <xf numFmtId="0" fontId="9" fillId="5" borderId="37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0" borderId="36" xfId="0" applyFont="1" applyBorder="1"/>
    <xf numFmtId="164" fontId="3" fillId="0" borderId="37" xfId="3" applyNumberFormat="1" applyFont="1" applyBorder="1" applyAlignment="1">
      <alignment horizontal="right"/>
    </xf>
    <xf numFmtId="164" fontId="3" fillId="0" borderId="40" xfId="3" applyNumberFormat="1" applyFont="1" applyBorder="1" applyAlignment="1">
      <alignment horizontal="right"/>
    </xf>
    <xf numFmtId="164" fontId="6" fillId="0" borderId="37" xfId="3" applyNumberFormat="1" applyFont="1" applyBorder="1" applyAlignment="1">
      <alignment horizontal="right"/>
    </xf>
    <xf numFmtId="164" fontId="6" fillId="0" borderId="40" xfId="3" applyNumberFormat="1" applyFont="1" applyBorder="1" applyAlignment="1">
      <alignment horizontal="right"/>
    </xf>
    <xf numFmtId="164" fontId="9" fillId="0" borderId="37" xfId="3" applyNumberFormat="1" applyFont="1" applyBorder="1" applyAlignment="1">
      <alignment horizontal="right"/>
    </xf>
    <xf numFmtId="164" fontId="9" fillId="0" borderId="40" xfId="3" applyNumberFormat="1" applyFont="1" applyBorder="1" applyAlignment="1">
      <alignment horizontal="right"/>
    </xf>
    <xf numFmtId="0" fontId="3" fillId="0" borderId="37" xfId="0" applyFont="1" applyFill="1" applyBorder="1"/>
    <xf numFmtId="165" fontId="9" fillId="0" borderId="37" xfId="0" applyNumberFormat="1" applyFont="1" applyBorder="1" applyAlignment="1">
      <alignment horizontal="right"/>
    </xf>
    <xf numFmtId="165" fontId="9" fillId="0" borderId="40" xfId="0" applyNumberFormat="1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 wrapText="1"/>
    </xf>
    <xf numFmtId="2" fontId="3" fillId="0" borderId="37" xfId="0" applyNumberFormat="1" applyFont="1" applyBorder="1" applyAlignment="1">
      <alignment horizontal="right" vertical="center"/>
    </xf>
    <xf numFmtId="2" fontId="3" fillId="0" borderId="40" xfId="0" applyNumberFormat="1" applyFont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right" vertical="center" wrapText="1"/>
    </xf>
    <xf numFmtId="0" fontId="9" fillId="0" borderId="48" xfId="0" applyFont="1" applyFill="1" applyBorder="1" applyAlignment="1"/>
    <xf numFmtId="0" fontId="3" fillId="0" borderId="78" xfId="0" applyFont="1" applyBorder="1" applyAlignment="1">
      <alignment horizontal="left"/>
    </xf>
    <xf numFmtId="0" fontId="9" fillId="0" borderId="79" xfId="0" applyFont="1" applyFill="1" applyBorder="1" applyAlignment="1">
      <alignment horizontal="left" wrapText="1"/>
    </xf>
    <xf numFmtId="0" fontId="3" fillId="0" borderId="68" xfId="0" applyFont="1" applyBorder="1" applyAlignment="1">
      <alignment horizontal="left"/>
    </xf>
    <xf numFmtId="0" fontId="3" fillId="0" borderId="0" xfId="0" quotePrefix="1" applyFont="1"/>
    <xf numFmtId="168" fontId="3" fillId="0" borderId="5" xfId="7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78" xfId="0" applyFont="1" applyBorder="1"/>
    <xf numFmtId="0" fontId="9" fillId="0" borderId="78" xfId="0" applyFont="1" applyBorder="1"/>
    <xf numFmtId="0" fontId="6" fillId="0" borderId="78" xfId="0" applyFont="1" applyBorder="1"/>
    <xf numFmtId="164" fontId="9" fillId="0" borderId="68" xfId="3" applyNumberFormat="1" applyFont="1" applyBorder="1" applyAlignment="1">
      <alignment horizontal="right"/>
    </xf>
    <xf numFmtId="164" fontId="3" fillId="0" borderId="68" xfId="3" applyNumberFormat="1" applyFont="1" applyBorder="1" applyAlignment="1">
      <alignment horizontal="right"/>
    </xf>
    <xf numFmtId="165" fontId="9" fillId="0" borderId="68" xfId="0" applyNumberFormat="1" applyFont="1" applyBorder="1" applyAlignment="1">
      <alignment horizontal="right"/>
    </xf>
    <xf numFmtId="0" fontId="25" fillId="0" borderId="80" xfId="0" applyFont="1" applyBorder="1" applyAlignment="1">
      <alignment horizontal="left" vertical="center" readingOrder="1"/>
    </xf>
    <xf numFmtId="5" fontId="3" fillId="4" borderId="68" xfId="0" applyNumberFormat="1" applyFont="1" applyFill="1" applyBorder="1" applyAlignment="1">
      <alignment horizontal="right" wrapText="1"/>
    </xf>
    <xf numFmtId="5" fontId="3" fillId="4" borderId="37" xfId="0" applyNumberFormat="1" applyFont="1" applyFill="1" applyBorder="1" applyAlignment="1">
      <alignment horizontal="right" wrapText="1"/>
    </xf>
    <xf numFmtId="5" fontId="3" fillId="4" borderId="40" xfId="0" applyNumberFormat="1" applyFont="1" applyFill="1" applyBorder="1" applyAlignment="1">
      <alignment horizontal="right" wrapText="1"/>
    </xf>
    <xf numFmtId="5" fontId="9" fillId="0" borderId="68" xfId="3" applyNumberFormat="1" applyFont="1" applyBorder="1" applyAlignment="1">
      <alignment horizontal="right"/>
    </xf>
    <xf numFmtId="5" fontId="9" fillId="0" borderId="37" xfId="3" applyNumberFormat="1" applyFont="1" applyBorder="1" applyAlignment="1">
      <alignment horizontal="right"/>
    </xf>
    <xf numFmtId="5" fontId="9" fillId="0" borderId="40" xfId="3" applyNumberFormat="1" applyFont="1" applyBorder="1" applyAlignment="1">
      <alignment horizontal="right"/>
    </xf>
    <xf numFmtId="5" fontId="3" fillId="0" borderId="68" xfId="3" applyNumberFormat="1" applyFont="1" applyBorder="1" applyAlignment="1">
      <alignment horizontal="right"/>
    </xf>
    <xf numFmtId="5" fontId="3" fillId="0" borderId="37" xfId="3" applyNumberFormat="1" applyFont="1" applyBorder="1" applyAlignment="1">
      <alignment horizontal="right"/>
    </xf>
    <xf numFmtId="5" fontId="3" fillId="0" borderId="40" xfId="3" applyNumberFormat="1" applyFont="1" applyBorder="1" applyAlignment="1">
      <alignment horizontal="right"/>
    </xf>
    <xf numFmtId="0" fontId="3" fillId="0" borderId="36" xfId="0" applyFont="1" applyBorder="1" applyAlignment="1">
      <alignment horizontal="left" wrapText="1"/>
    </xf>
    <xf numFmtId="168" fontId="3" fillId="0" borderId="37" xfId="0" applyNumberFormat="1" applyFont="1" applyBorder="1" applyAlignment="1">
      <alignment horizontal="right"/>
    </xf>
    <xf numFmtId="168" fontId="3" fillId="0" borderId="40" xfId="0" applyNumberFormat="1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5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right" vertical="center" wrapText="1"/>
    </xf>
    <xf numFmtId="2" fontId="3" fillId="0" borderId="44" xfId="0" applyNumberFormat="1" applyFont="1" applyBorder="1" applyAlignment="1">
      <alignment horizontal="right" vertical="center"/>
    </xf>
    <xf numFmtId="2" fontId="3" fillId="0" borderId="45" xfId="0" applyNumberFormat="1" applyFont="1" applyBorder="1" applyAlignment="1">
      <alignment horizontal="right" vertical="center"/>
    </xf>
    <xf numFmtId="168" fontId="3" fillId="0" borderId="39" xfId="0" applyNumberFormat="1" applyFont="1" applyBorder="1" applyAlignment="1">
      <alignment horizontal="right" vertical="center"/>
    </xf>
    <xf numFmtId="168" fontId="3" fillId="0" borderId="41" xfId="0" applyNumberFormat="1" applyFont="1" applyBorder="1" applyAlignment="1">
      <alignment horizontal="right" vertical="center"/>
    </xf>
    <xf numFmtId="173" fontId="3" fillId="0" borderId="37" xfId="0" applyNumberFormat="1" applyFont="1" applyBorder="1" applyAlignment="1">
      <alignment horizontal="right" vertical="center"/>
    </xf>
    <xf numFmtId="173" fontId="3" fillId="0" borderId="4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5" fontId="16" fillId="4" borderId="37" xfId="1" applyNumberFormat="1" applyFont="1" applyFill="1" applyBorder="1" applyAlignment="1">
      <alignment vertical="center"/>
    </xf>
    <xf numFmtId="14" fontId="3" fillId="4" borderId="40" xfId="2" applyNumberFormat="1" applyFont="1" applyFill="1" applyBorder="1" applyAlignment="1">
      <alignment horizontal="right"/>
    </xf>
    <xf numFmtId="5" fontId="3" fillId="4" borderId="37" xfId="3" applyNumberFormat="1" applyFont="1" applyFill="1" applyBorder="1" applyAlignment="1">
      <alignment horizontal="right"/>
    </xf>
    <xf numFmtId="5" fontId="3" fillId="0" borderId="37" xfId="3" applyNumberFormat="1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5" fontId="0" fillId="0" borderId="52" xfId="0" applyNumberFormat="1" applyFont="1" applyBorder="1" applyAlignment="1">
      <alignment horizontal="right"/>
    </xf>
    <xf numFmtId="5" fontId="0" fillId="0" borderId="73" xfId="0" applyNumberFormat="1" applyFont="1" applyBorder="1" applyAlignment="1">
      <alignment horizontal="right"/>
    </xf>
    <xf numFmtId="0" fontId="33" fillId="0" borderId="2" xfId="0" applyFont="1" applyFill="1" applyBorder="1" applyAlignment="1">
      <alignment horizontal="left"/>
    </xf>
    <xf numFmtId="5" fontId="3" fillId="0" borderId="0" xfId="0" applyNumberFormat="1" applyFont="1"/>
    <xf numFmtId="5" fontId="27" fillId="0" borderId="0" xfId="0" applyNumberFormat="1" applyFont="1" applyFill="1" applyBorder="1"/>
    <xf numFmtId="5" fontId="27" fillId="0" borderId="3" xfId="0" applyNumberFormat="1" applyFont="1" applyFill="1" applyBorder="1"/>
    <xf numFmtId="5" fontId="3" fillId="0" borderId="0" xfId="2" applyNumberFormat="1" applyFont="1" applyFill="1" applyBorder="1"/>
    <xf numFmtId="5" fontId="3" fillId="0" borderId="3" xfId="2" applyNumberFormat="1" applyFont="1" applyFill="1" applyBorder="1"/>
    <xf numFmtId="0" fontId="33" fillId="0" borderId="2" xfId="0" applyFont="1" applyFill="1" applyBorder="1"/>
    <xf numFmtId="166" fontId="3" fillId="0" borderId="0" xfId="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6" fontId="3" fillId="0" borderId="3" xfId="2" applyNumberFormat="1" applyFont="1" applyFill="1" applyBorder="1" applyAlignment="1">
      <alignment horizontal="right"/>
    </xf>
    <xf numFmtId="5" fontId="3" fillId="4" borderId="81" xfId="2" applyNumberFormat="1" applyFont="1" applyFill="1" applyBorder="1"/>
    <xf numFmtId="0" fontId="1" fillId="0" borderId="10" xfId="0" applyFont="1" applyBorder="1"/>
    <xf numFmtId="0" fontId="9" fillId="0" borderId="0" xfId="0" applyFont="1" applyBorder="1" applyAlignment="1">
      <alignment horizontal="center" wrapText="1"/>
    </xf>
    <xf numFmtId="0" fontId="3" fillId="0" borderId="82" xfId="0" applyFont="1" applyBorder="1"/>
    <xf numFmtId="5" fontId="3" fillId="0" borderId="83" xfId="3" applyNumberFormat="1" applyFont="1" applyBorder="1" applyAlignment="1">
      <alignment horizontal="right"/>
    </xf>
    <xf numFmtId="5" fontId="3" fillId="0" borderId="39" xfId="3" applyNumberFormat="1" applyFont="1" applyBorder="1" applyAlignment="1">
      <alignment horizontal="right"/>
    </xf>
    <xf numFmtId="5" fontId="3" fillId="0" borderId="41" xfId="3" applyNumberFormat="1" applyFont="1" applyBorder="1" applyAlignment="1">
      <alignment horizontal="right"/>
    </xf>
    <xf numFmtId="0" fontId="9" fillId="5" borderId="79" xfId="0" applyFont="1" applyFill="1" applyBorder="1" applyAlignment="1">
      <alignment horizontal="center"/>
    </xf>
    <xf numFmtId="0" fontId="9" fillId="0" borderId="38" xfId="0" applyFont="1" applyBorder="1"/>
    <xf numFmtId="0" fontId="3" fillId="0" borderId="39" xfId="0" applyFont="1" applyBorder="1"/>
    <xf numFmtId="164" fontId="9" fillId="0" borderId="39" xfId="3" applyNumberFormat="1" applyFont="1" applyBorder="1" applyAlignment="1">
      <alignment horizontal="right"/>
    </xf>
    <xf numFmtId="164" fontId="9" fillId="0" borderId="41" xfId="3" applyNumberFormat="1" applyFont="1" applyBorder="1" applyAlignment="1">
      <alignment horizontal="right"/>
    </xf>
    <xf numFmtId="0" fontId="9" fillId="0" borderId="15" xfId="0" applyFont="1" applyBorder="1"/>
    <xf numFmtId="0" fontId="3" fillId="0" borderId="15" xfId="0" applyFont="1" applyBorder="1"/>
    <xf numFmtId="164" fontId="9" fillId="0" borderId="15" xfId="3" applyNumberFormat="1" applyFont="1" applyBorder="1" applyAlignment="1">
      <alignment horizontal="right"/>
    </xf>
    <xf numFmtId="0" fontId="3" fillId="0" borderId="1" xfId="0" applyFont="1" applyFill="1" applyBorder="1"/>
    <xf numFmtId="5" fontId="3" fillId="0" borderId="1" xfId="3" applyNumberFormat="1" applyFont="1" applyBorder="1" applyAlignment="1">
      <alignment horizontal="right"/>
    </xf>
    <xf numFmtId="0" fontId="1" fillId="0" borderId="36" xfId="0" applyFont="1" applyBorder="1"/>
    <xf numFmtId="0" fontId="1" fillId="0" borderId="37" xfId="0" applyFont="1" applyBorder="1" applyAlignment="1">
      <alignment horizontal="left" vertical="center"/>
    </xf>
    <xf numFmtId="0" fontId="1" fillId="0" borderId="11" xfId="0" applyFont="1" applyBorder="1"/>
    <xf numFmtId="0" fontId="3" fillId="0" borderId="6" xfId="0" applyFont="1" applyFill="1" applyBorder="1"/>
    <xf numFmtId="0" fontId="3" fillId="0" borderId="12" xfId="0" applyFont="1" applyFill="1" applyBorder="1"/>
    <xf numFmtId="0" fontId="1" fillId="0" borderId="37" xfId="0" applyFont="1" applyBorder="1"/>
    <xf numFmtId="0" fontId="1" fillId="0" borderId="3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1" fillId="0" borderId="39" xfId="0" applyFont="1" applyFill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5" fontId="0" fillId="0" borderId="73" xfId="0" applyNumberFormat="1" applyFill="1" applyBorder="1"/>
    <xf numFmtId="5" fontId="0" fillId="0" borderId="40" xfId="0" applyNumberFormat="1" applyFill="1" applyBorder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9" fillId="2" borderId="2" xfId="0" applyFont="1" applyFill="1" applyBorder="1"/>
    <xf numFmtId="5" fontId="0" fillId="0" borderId="45" xfId="0" applyNumberFormat="1" applyBorder="1" applyAlignment="1">
      <alignment horizontal="centerContinuous"/>
    </xf>
  </cellXfs>
  <cellStyles count="9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3 4" xfId="6"/>
    <cellStyle name="Percent" xfId="7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0</xdr:rowOff>
    </xdr:from>
    <xdr:to>
      <xdr:col>1</xdr:col>
      <xdr:colOff>3524250</xdr:colOff>
      <xdr:row>6</xdr:row>
      <xdr:rowOff>123825</xdr:rowOff>
    </xdr:to>
    <xdr:pic>
      <xdr:nvPicPr>
        <xdr:cNvPr id="38972" name="Picture 11">
          <a:extLst>
            <a:ext uri="{FF2B5EF4-FFF2-40B4-BE49-F238E27FC236}">
              <a16:creationId xmlns="" xmlns:a16="http://schemas.microsoft.com/office/drawing/2014/main" id="{00000000-0008-0000-0100-00003C9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7" t="23531" r="13635" b="29411"/>
        <a:stretch>
          <a:fillRect/>
        </a:stretch>
      </xdr:blipFill>
      <xdr:spPr bwMode="auto">
        <a:xfrm>
          <a:off x="1704975" y="0"/>
          <a:ext cx="2114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212725</xdr:colOff>
      <xdr:row>28</xdr:row>
      <xdr:rowOff>130175</xdr:rowOff>
    </xdr:from>
    <xdr:to>
      <xdr:col>1</xdr:col>
      <xdr:colOff>1667274</xdr:colOff>
      <xdr:row>31</xdr:row>
      <xdr:rowOff>89041</xdr:rowOff>
    </xdr:to>
    <xdr:sp macro="" textlink="">
      <xdr:nvSpPr>
        <xdr:cNvPr id="38952" name="Rectangle 32">
          <a:extLst>
            <a:ext uri="{FF2B5EF4-FFF2-40B4-BE49-F238E27FC236}">
              <a16:creationId xmlns="" xmlns:a16="http://schemas.microsoft.com/office/drawing/2014/main" id="{00000000-0008-0000-0100-000028980000}"/>
            </a:ext>
          </a:extLst>
        </xdr:cNvPr>
        <xdr:cNvSpPr>
          <a:spLocks noChangeArrowheads="1"/>
        </xdr:cNvSpPr>
      </xdr:nvSpPr>
      <xdr:spPr bwMode="auto">
        <a:xfrm>
          <a:off x="584200" y="4800600"/>
          <a:ext cx="1663700" cy="444500"/>
        </a:xfrm>
        <a:prstGeom prst="rect">
          <a:avLst/>
        </a:prstGeom>
        <a:solidFill>
          <a:srgbClr val="F8EB6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1879934</xdr:colOff>
      <xdr:row>29</xdr:row>
      <xdr:rowOff>24765</xdr:rowOff>
    </xdr:from>
    <xdr:to>
      <xdr:col>1</xdr:col>
      <xdr:colOff>4455932</xdr:colOff>
      <xdr:row>31</xdr:row>
      <xdr:rowOff>55245</xdr:rowOff>
    </xdr:to>
    <xdr:sp macro="" textlink="">
      <xdr:nvSpPr>
        <xdr:cNvPr id="10273" name="Text Box 33">
          <a:extLst>
            <a:ext uri="{FF2B5EF4-FFF2-40B4-BE49-F238E27FC236}">
              <a16:creationId xmlns="" xmlns:a16="http://schemas.microsoft.com/office/drawing/2014/main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2184734" y="4434840"/>
          <a:ext cx="2556711" cy="354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FF7175"/>
              </a:solidFill>
              <a:latin typeface="Arial"/>
              <a:cs typeface="Arial"/>
            </a:rPr>
            <a:t>Input cells throughout Workbook are highlighted in yellow.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ISC Excel Color Scheme">
  <a:themeElements>
    <a:clrScheme name="LISC Color Palette">
      <a:dk1>
        <a:srgbClr val="0A262C"/>
      </a:dk1>
      <a:lt1>
        <a:sysClr val="window" lastClr="FFFFFF"/>
      </a:lt1>
      <a:dk2>
        <a:srgbClr val="0A262C"/>
      </a:dk2>
      <a:lt2>
        <a:srgbClr val="E7E6E6"/>
      </a:lt2>
      <a:accent1>
        <a:srgbClr val="2EB1D1"/>
      </a:accent1>
      <a:accent2>
        <a:srgbClr val="FFC90E"/>
      </a:accent2>
      <a:accent3>
        <a:srgbClr val="22839A"/>
      </a:accent3>
      <a:accent4>
        <a:srgbClr val="9BDBE9"/>
      </a:accent4>
      <a:accent5>
        <a:srgbClr val="0A262C"/>
      </a:accent5>
      <a:accent6>
        <a:srgbClr val="D2EBEC"/>
      </a:accent6>
      <a:hlink>
        <a:srgbClr val="2EB1D1"/>
      </a:hlink>
      <a:folHlink>
        <a:srgbClr val="FFC90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ColWidth="8.85546875" defaultRowHeight="12.75"/>
  <cols>
    <col min="1" max="1" width="9" bestFit="1" customWidth="1"/>
  </cols>
  <sheetData/>
  <customSheetViews>
    <customSheetView guid="{D6ADFD47-8DC4-4C2F-8CDA-3A14821200C4}" state="hidden" showRuler="0">
      <selection activeCell="F7" sqref="F7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8"/>
  <sheetViews>
    <sheetView workbookViewId="0">
      <selection activeCell="N3" sqref="N3"/>
    </sheetView>
  </sheetViews>
  <sheetFormatPr defaultColWidth="11.42578125" defaultRowHeight="12.75"/>
  <cols>
    <col min="1" max="1" width="25.7109375" style="360" customWidth="1"/>
    <col min="2" max="2" width="12.7109375" style="339" customWidth="1"/>
    <col min="3" max="5" width="12.7109375" style="340" customWidth="1"/>
    <col min="6" max="14" width="12.7109375" style="361" customWidth="1"/>
    <col min="15" max="17" width="12.7109375" style="340" customWidth="1"/>
    <col min="18" max="25" width="12.7109375" style="361" customWidth="1"/>
    <col min="26" max="16384" width="11.42578125" style="333"/>
  </cols>
  <sheetData>
    <row r="2" spans="1:25" ht="15.75" customHeight="1">
      <c r="A2" s="82"/>
      <c r="B2" s="82" t="s">
        <v>431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82" t="s">
        <v>431</v>
      </c>
      <c r="O2" s="368"/>
      <c r="P2" s="368"/>
      <c r="Q2" s="368"/>
      <c r="R2" s="82"/>
      <c r="S2" s="368"/>
      <c r="T2" s="368"/>
      <c r="U2" s="368"/>
      <c r="V2" s="368"/>
      <c r="W2" s="368"/>
      <c r="X2" s="368"/>
      <c r="Y2" s="369"/>
    </row>
    <row r="3" spans="1:25" ht="12.75" customHeight="1">
      <c r="A3" s="334"/>
      <c r="B3" s="335"/>
      <c r="C3" s="336"/>
      <c r="D3" s="336"/>
      <c r="E3" s="336"/>
      <c r="F3" s="337"/>
      <c r="G3" s="337"/>
      <c r="H3" s="337"/>
      <c r="I3" s="337"/>
      <c r="J3" s="337"/>
      <c r="K3" s="337"/>
      <c r="L3" s="337"/>
      <c r="M3" s="337"/>
      <c r="N3" s="337"/>
      <c r="O3" s="336"/>
      <c r="P3" s="336"/>
      <c r="Q3" s="336"/>
      <c r="R3" s="337"/>
      <c r="S3" s="337"/>
      <c r="T3" s="337"/>
      <c r="U3" s="337"/>
      <c r="V3" s="337"/>
      <c r="W3" s="337"/>
      <c r="X3" s="337"/>
      <c r="Y3" s="365"/>
    </row>
    <row r="4" spans="1:25" ht="12.75" customHeight="1">
      <c r="A4" s="367" t="s">
        <v>186</v>
      </c>
      <c r="B4" s="364">
        <v>44013</v>
      </c>
      <c r="C4" s="363">
        <f>DATE(YEAR(B4),MONTH(B4)+1,DAY(B4))</f>
        <v>44044</v>
      </c>
      <c r="D4" s="363">
        <f t="shared" ref="D4:Y4" si="0">DATE(YEAR(C4),MONTH(C4)+1,DAY(C4))</f>
        <v>44075</v>
      </c>
      <c r="E4" s="363">
        <f t="shared" si="0"/>
        <v>44105</v>
      </c>
      <c r="F4" s="363">
        <f t="shared" si="0"/>
        <v>44136</v>
      </c>
      <c r="G4" s="363">
        <f t="shared" si="0"/>
        <v>44166</v>
      </c>
      <c r="H4" s="363">
        <f t="shared" si="0"/>
        <v>44197</v>
      </c>
      <c r="I4" s="363">
        <f t="shared" si="0"/>
        <v>44228</v>
      </c>
      <c r="J4" s="363">
        <f t="shared" si="0"/>
        <v>44256</v>
      </c>
      <c r="K4" s="363">
        <f t="shared" si="0"/>
        <v>44287</v>
      </c>
      <c r="L4" s="363">
        <f t="shared" si="0"/>
        <v>44317</v>
      </c>
      <c r="M4" s="363">
        <f t="shared" si="0"/>
        <v>44348</v>
      </c>
      <c r="N4" s="363">
        <f t="shared" si="0"/>
        <v>44378</v>
      </c>
      <c r="O4" s="363">
        <f t="shared" si="0"/>
        <v>44409</v>
      </c>
      <c r="P4" s="363">
        <f t="shared" si="0"/>
        <v>44440</v>
      </c>
      <c r="Q4" s="363">
        <f t="shared" si="0"/>
        <v>44470</v>
      </c>
      <c r="R4" s="363">
        <f t="shared" si="0"/>
        <v>44501</v>
      </c>
      <c r="S4" s="363">
        <f t="shared" si="0"/>
        <v>44531</v>
      </c>
      <c r="T4" s="363">
        <f t="shared" si="0"/>
        <v>44562</v>
      </c>
      <c r="U4" s="363">
        <f t="shared" si="0"/>
        <v>44593</v>
      </c>
      <c r="V4" s="363">
        <f t="shared" si="0"/>
        <v>44621</v>
      </c>
      <c r="W4" s="363">
        <f t="shared" si="0"/>
        <v>44652</v>
      </c>
      <c r="X4" s="363">
        <f t="shared" si="0"/>
        <v>44682</v>
      </c>
      <c r="Y4" s="366">
        <f t="shared" si="0"/>
        <v>44713</v>
      </c>
    </row>
    <row r="5" spans="1:25" ht="12.75" customHeight="1">
      <c r="A5" s="338"/>
      <c r="F5" s="340"/>
      <c r="G5" s="340"/>
      <c r="H5" s="340"/>
      <c r="I5" s="340"/>
      <c r="J5" s="336"/>
      <c r="K5" s="340"/>
      <c r="L5" s="340"/>
      <c r="M5" s="340"/>
      <c r="N5" s="340"/>
      <c r="R5" s="340"/>
      <c r="S5" s="340"/>
      <c r="T5" s="340"/>
      <c r="U5" s="340"/>
      <c r="V5" s="340"/>
      <c r="W5" s="340"/>
      <c r="X5" s="340"/>
      <c r="Y5" s="357"/>
    </row>
    <row r="6" spans="1:25" ht="12.75" customHeight="1">
      <c r="A6" s="341" t="s">
        <v>168</v>
      </c>
      <c r="B6" s="545">
        <v>0</v>
      </c>
      <c r="C6" s="403">
        <f>B85</f>
        <v>0</v>
      </c>
      <c r="D6" s="403">
        <f t="shared" ref="D6:N6" si="1">C85</f>
        <v>0</v>
      </c>
      <c r="E6" s="403">
        <f t="shared" si="1"/>
        <v>0</v>
      </c>
      <c r="F6" s="403">
        <f t="shared" si="1"/>
        <v>0</v>
      </c>
      <c r="G6" s="403">
        <f t="shared" si="1"/>
        <v>0</v>
      </c>
      <c r="H6" s="403">
        <f t="shared" si="1"/>
        <v>0</v>
      </c>
      <c r="I6" s="403">
        <f t="shared" si="1"/>
        <v>0</v>
      </c>
      <c r="J6" s="404">
        <f t="shared" si="1"/>
        <v>0</v>
      </c>
      <c r="K6" s="403">
        <f t="shared" si="1"/>
        <v>0</v>
      </c>
      <c r="L6" s="403">
        <f t="shared" si="1"/>
        <v>0</v>
      </c>
      <c r="M6" s="403">
        <f t="shared" si="1"/>
        <v>0</v>
      </c>
      <c r="N6" s="403">
        <f t="shared" si="1"/>
        <v>0</v>
      </c>
      <c r="O6" s="403">
        <f>N85</f>
        <v>0</v>
      </c>
      <c r="P6" s="403">
        <f t="shared" ref="P6:Y6" si="2">O85</f>
        <v>0</v>
      </c>
      <c r="Q6" s="403">
        <f t="shared" si="2"/>
        <v>0</v>
      </c>
      <c r="R6" s="403">
        <f t="shared" si="2"/>
        <v>0</v>
      </c>
      <c r="S6" s="403">
        <f t="shared" si="2"/>
        <v>0</v>
      </c>
      <c r="T6" s="403">
        <f t="shared" si="2"/>
        <v>0</v>
      </c>
      <c r="U6" s="403">
        <f t="shared" si="2"/>
        <v>0</v>
      </c>
      <c r="V6" s="403">
        <f t="shared" si="2"/>
        <v>0</v>
      </c>
      <c r="W6" s="403">
        <f t="shared" si="2"/>
        <v>0</v>
      </c>
      <c r="X6" s="403">
        <f t="shared" si="2"/>
        <v>0</v>
      </c>
      <c r="Y6" s="405">
        <f t="shared" si="2"/>
        <v>0</v>
      </c>
    </row>
    <row r="7" spans="1:25" ht="12.75" customHeight="1">
      <c r="A7" s="341"/>
      <c r="B7" s="343"/>
      <c r="C7" s="342"/>
      <c r="D7" s="342"/>
      <c r="E7" s="342"/>
      <c r="F7" s="342"/>
      <c r="G7" s="342"/>
      <c r="H7" s="342"/>
      <c r="I7" s="342"/>
      <c r="J7" s="343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5"/>
    </row>
    <row r="8" spans="1:25" ht="12.75" customHeight="1">
      <c r="A8" s="435" t="s">
        <v>169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7"/>
    </row>
    <row r="9" spans="1:25" ht="12.75" customHeight="1">
      <c r="A9" s="344" t="s">
        <v>170</v>
      </c>
      <c r="B9" s="346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8"/>
    </row>
    <row r="10" spans="1:25" ht="12.75" customHeight="1">
      <c r="A10" s="349" t="s">
        <v>164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7"/>
    </row>
    <row r="11" spans="1:25" ht="12.75" customHeight="1">
      <c r="A11" s="349" t="s">
        <v>165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7"/>
    </row>
    <row r="12" spans="1:25" ht="12.75" customHeight="1">
      <c r="A12" s="350" t="s">
        <v>171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7"/>
    </row>
    <row r="13" spans="1:25" ht="12.75" customHeight="1">
      <c r="A13" s="350" t="s">
        <v>172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7"/>
    </row>
    <row r="14" spans="1:25" ht="12.75" customHeight="1">
      <c r="A14" s="350" t="s">
        <v>163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7"/>
    </row>
    <row r="15" spans="1:25" ht="12.75" customHeight="1">
      <c r="A15" s="350" t="s">
        <v>107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7"/>
    </row>
    <row r="16" spans="1:25" ht="12.75" customHeight="1" thickBot="1">
      <c r="A16" s="350" t="s">
        <v>173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</row>
    <row r="17" spans="1:25" ht="12.75" customHeight="1" thickTop="1">
      <c r="A17" s="352" t="s">
        <v>174</v>
      </c>
      <c r="B17" s="408">
        <f t="shared" ref="B17:Y17" si="3">SUM(B10:B16)</f>
        <v>0</v>
      </c>
      <c r="C17" s="408">
        <f t="shared" si="3"/>
        <v>0</v>
      </c>
      <c r="D17" s="408">
        <f t="shared" si="3"/>
        <v>0</v>
      </c>
      <c r="E17" s="408">
        <f t="shared" si="3"/>
        <v>0</v>
      </c>
      <c r="F17" s="408">
        <f t="shared" si="3"/>
        <v>0</v>
      </c>
      <c r="G17" s="408">
        <f t="shared" si="3"/>
        <v>0</v>
      </c>
      <c r="H17" s="408">
        <f t="shared" si="3"/>
        <v>0</v>
      </c>
      <c r="I17" s="408">
        <f t="shared" si="3"/>
        <v>0</v>
      </c>
      <c r="J17" s="408">
        <f t="shared" si="3"/>
        <v>0</v>
      </c>
      <c r="K17" s="409">
        <f t="shared" si="3"/>
        <v>0</v>
      </c>
      <c r="L17" s="408">
        <f t="shared" si="3"/>
        <v>0</v>
      </c>
      <c r="M17" s="408">
        <f t="shared" si="3"/>
        <v>0</v>
      </c>
      <c r="N17" s="408">
        <f t="shared" si="3"/>
        <v>0</v>
      </c>
      <c r="O17" s="408">
        <f t="shared" si="3"/>
        <v>0</v>
      </c>
      <c r="P17" s="408">
        <f t="shared" si="3"/>
        <v>0</v>
      </c>
      <c r="Q17" s="408">
        <f t="shared" si="3"/>
        <v>0</v>
      </c>
      <c r="R17" s="408">
        <f t="shared" si="3"/>
        <v>0</v>
      </c>
      <c r="S17" s="408">
        <f t="shared" si="3"/>
        <v>0</v>
      </c>
      <c r="T17" s="408">
        <f t="shared" si="3"/>
        <v>0</v>
      </c>
      <c r="U17" s="408">
        <f t="shared" si="3"/>
        <v>0</v>
      </c>
      <c r="V17" s="408">
        <f t="shared" si="3"/>
        <v>0</v>
      </c>
      <c r="W17" s="408">
        <f t="shared" si="3"/>
        <v>0</v>
      </c>
      <c r="X17" s="408">
        <f t="shared" si="3"/>
        <v>0</v>
      </c>
      <c r="Y17" s="410">
        <f t="shared" si="3"/>
        <v>0</v>
      </c>
    </row>
    <row r="18" spans="1:25" ht="12.75" customHeight="1">
      <c r="A18" s="353"/>
      <c r="B18" s="411"/>
      <c r="C18" s="411"/>
      <c r="D18" s="411"/>
      <c r="E18" s="411"/>
      <c r="F18" s="411"/>
      <c r="G18" s="411"/>
      <c r="H18" s="411"/>
      <c r="I18" s="411"/>
      <c r="J18" s="412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1"/>
      <c r="V18" s="411"/>
      <c r="W18" s="411"/>
      <c r="X18" s="411"/>
      <c r="Y18" s="413"/>
    </row>
    <row r="19" spans="1:25" ht="12.75" customHeight="1">
      <c r="A19" s="352" t="s">
        <v>175</v>
      </c>
      <c r="B19" s="414"/>
      <c r="C19" s="415"/>
      <c r="D19" s="415"/>
      <c r="E19" s="415"/>
      <c r="F19" s="415"/>
      <c r="G19" s="415"/>
      <c r="H19" s="415"/>
      <c r="I19" s="415"/>
      <c r="J19" s="416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7"/>
    </row>
    <row r="20" spans="1:25" ht="12.75" customHeight="1">
      <c r="A20" s="350" t="s">
        <v>109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9"/>
    </row>
    <row r="21" spans="1:25" ht="12.75" customHeight="1">
      <c r="A21" s="351" t="s">
        <v>110</v>
      </c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420"/>
      <c r="Y21" s="421"/>
    </row>
    <row r="22" spans="1:25" ht="12.75" customHeight="1">
      <c r="A22" s="351" t="s">
        <v>116</v>
      </c>
      <c r="B22" s="420"/>
      <c r="C22" s="420"/>
      <c r="D22" s="420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1"/>
    </row>
    <row r="23" spans="1:25" ht="12.75" customHeight="1">
      <c r="A23" s="351" t="s">
        <v>187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1"/>
    </row>
    <row r="24" spans="1:25" ht="12.75" customHeight="1">
      <c r="A24" s="351" t="s">
        <v>188</v>
      </c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1"/>
    </row>
    <row r="25" spans="1:25" ht="12.75" customHeight="1">
      <c r="A25" s="214" t="s">
        <v>114</v>
      </c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3"/>
    </row>
    <row r="26" spans="1:25" ht="12.75" customHeight="1">
      <c r="A26" s="351" t="s">
        <v>115</v>
      </c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Y26" s="421"/>
    </row>
    <row r="27" spans="1:25" ht="12.75" customHeight="1">
      <c r="A27" s="351" t="s">
        <v>116</v>
      </c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1"/>
    </row>
    <row r="28" spans="1:25" ht="12.75" customHeight="1">
      <c r="A28" s="351" t="s">
        <v>187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1"/>
    </row>
    <row r="29" spans="1:25" ht="12.75" customHeight="1">
      <c r="A29" s="351" t="s">
        <v>188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  <c r="T29" s="420"/>
      <c r="U29" s="420"/>
      <c r="V29" s="420"/>
      <c r="W29" s="420"/>
      <c r="X29" s="420"/>
      <c r="Y29" s="421"/>
    </row>
    <row r="30" spans="1:25" ht="12.75" customHeight="1">
      <c r="A30" s="214" t="s">
        <v>194</v>
      </c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3"/>
    </row>
    <row r="31" spans="1:25" ht="12.75" customHeight="1">
      <c r="A31" s="351" t="s">
        <v>6</v>
      </c>
      <c r="B31" s="420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1"/>
    </row>
    <row r="32" spans="1:25" ht="12.75" customHeight="1">
      <c r="A32" s="351" t="s">
        <v>189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Y32" s="421"/>
    </row>
    <row r="33" spans="1:25" ht="12.75" customHeight="1">
      <c r="A33" s="351" t="s">
        <v>7</v>
      </c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420"/>
      <c r="T33" s="420"/>
      <c r="U33" s="420"/>
      <c r="V33" s="420"/>
      <c r="W33" s="420"/>
      <c r="X33" s="420"/>
      <c r="Y33" s="421"/>
    </row>
    <row r="34" spans="1:25" ht="12.75" customHeight="1">
      <c r="A34" s="351" t="s">
        <v>117</v>
      </c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1"/>
    </row>
    <row r="35" spans="1:25" ht="12.75" customHeight="1">
      <c r="A35" s="351" t="s">
        <v>118</v>
      </c>
      <c r="B35" s="420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420"/>
      <c r="T35" s="420"/>
      <c r="U35" s="420"/>
      <c r="V35" s="420"/>
      <c r="W35" s="420"/>
      <c r="X35" s="420"/>
      <c r="Y35" s="421"/>
    </row>
    <row r="36" spans="1:25" ht="12.75" customHeight="1">
      <c r="A36" s="351" t="s">
        <v>119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1"/>
    </row>
    <row r="37" spans="1:25" ht="12.75" customHeight="1">
      <c r="A37" s="351" t="s">
        <v>120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1"/>
    </row>
    <row r="38" spans="1:25" ht="12.75" customHeight="1">
      <c r="A38" s="351" t="s">
        <v>192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20"/>
      <c r="P38" s="420"/>
      <c r="Q38" s="420"/>
      <c r="R38" s="420"/>
      <c r="S38" s="420"/>
      <c r="T38" s="420"/>
      <c r="U38" s="420"/>
      <c r="V38" s="420"/>
      <c r="W38" s="420"/>
      <c r="X38" s="420"/>
      <c r="Y38" s="421"/>
    </row>
    <row r="39" spans="1:25" ht="12.75" customHeight="1">
      <c r="A39" s="214" t="s">
        <v>193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3"/>
    </row>
    <row r="40" spans="1:25" ht="12.75" customHeight="1">
      <c r="A40" s="351" t="s">
        <v>190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1"/>
    </row>
    <row r="41" spans="1:25" ht="12.75" customHeight="1">
      <c r="A41" s="351" t="s">
        <v>420</v>
      </c>
      <c r="B41" s="420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1"/>
    </row>
    <row r="42" spans="1:25" ht="12.75" customHeight="1">
      <c r="A42" s="351" t="s">
        <v>124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420"/>
      <c r="X42" s="420"/>
      <c r="Y42" s="421"/>
    </row>
    <row r="43" spans="1:25" ht="12.75" customHeight="1">
      <c r="A43" s="351" t="s">
        <v>125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1"/>
    </row>
    <row r="44" spans="1:25" ht="12.75" customHeight="1">
      <c r="A44" s="351" t="s">
        <v>126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1"/>
    </row>
    <row r="45" spans="1:25" ht="12.75" customHeight="1">
      <c r="A45" s="351" t="s">
        <v>127</v>
      </c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1"/>
    </row>
    <row r="46" spans="1:25" ht="12.75" customHeight="1">
      <c r="A46" s="214" t="s">
        <v>301</v>
      </c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0"/>
      <c r="Y46" s="481"/>
    </row>
    <row r="47" spans="1:25" ht="12.75" customHeight="1">
      <c r="A47" s="351" t="s">
        <v>303</v>
      </c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1"/>
    </row>
    <row r="48" spans="1:25" ht="12.75" customHeight="1">
      <c r="A48" s="351" t="s">
        <v>191</v>
      </c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20"/>
      <c r="P48" s="420"/>
      <c r="Q48" s="420"/>
      <c r="R48" s="420"/>
      <c r="S48" s="420"/>
      <c r="T48" s="420"/>
      <c r="U48" s="420"/>
      <c r="V48" s="420"/>
      <c r="W48" s="420"/>
      <c r="X48" s="420"/>
      <c r="Y48" s="421"/>
    </row>
    <row r="49" spans="1:25" ht="12.75" customHeight="1">
      <c r="A49" s="351" t="s">
        <v>318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1"/>
    </row>
    <row r="50" spans="1:25" ht="12.75" customHeight="1">
      <c r="A50" s="214" t="s">
        <v>195</v>
      </c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3"/>
    </row>
    <row r="51" spans="1:25" ht="12.75" customHeight="1">
      <c r="A51" s="351" t="s">
        <v>129</v>
      </c>
      <c r="B51" s="420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1"/>
    </row>
    <row r="52" spans="1:25" ht="12.75" customHeight="1">
      <c r="A52" s="351" t="s">
        <v>130</v>
      </c>
      <c r="B52" s="420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1"/>
    </row>
    <row r="53" spans="1:25" ht="12.75" customHeight="1">
      <c r="A53" s="351" t="s">
        <v>131</v>
      </c>
      <c r="B53" s="420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1"/>
    </row>
    <row r="54" spans="1:25" ht="12.75" customHeight="1">
      <c r="A54" s="351" t="s">
        <v>132</v>
      </c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1"/>
    </row>
    <row r="55" spans="1:25" ht="12.75" customHeight="1">
      <c r="A55" s="351" t="s">
        <v>133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1"/>
    </row>
    <row r="56" spans="1:25" ht="12.75" customHeight="1">
      <c r="A56" s="351" t="s">
        <v>235</v>
      </c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0"/>
      <c r="P56" s="420"/>
      <c r="Q56" s="420"/>
      <c r="R56" s="420"/>
      <c r="S56" s="420"/>
      <c r="T56" s="420"/>
      <c r="U56" s="420"/>
      <c r="V56" s="420"/>
      <c r="W56" s="420"/>
      <c r="X56" s="420"/>
      <c r="Y56" s="421"/>
    </row>
    <row r="57" spans="1:25" ht="12.75" customHeight="1">
      <c r="A57" s="351" t="s">
        <v>134</v>
      </c>
      <c r="B57" s="420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1"/>
    </row>
    <row r="58" spans="1:25" ht="12.75" customHeight="1">
      <c r="A58" s="351" t="s">
        <v>135</v>
      </c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1"/>
    </row>
    <row r="59" spans="1:25" ht="12.75" customHeight="1">
      <c r="A59" s="351" t="s">
        <v>136</v>
      </c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1"/>
    </row>
    <row r="60" spans="1:25" ht="12.75" customHeight="1">
      <c r="A60" s="351" t="s">
        <v>137</v>
      </c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420"/>
      <c r="P60" s="420"/>
      <c r="Q60" s="420"/>
      <c r="R60" s="420"/>
      <c r="S60" s="420"/>
      <c r="T60" s="420"/>
      <c r="U60" s="420"/>
      <c r="V60" s="420"/>
      <c r="W60" s="420"/>
      <c r="X60" s="420"/>
      <c r="Y60" s="421"/>
    </row>
    <row r="61" spans="1:25" ht="12.75" customHeight="1">
      <c r="A61" s="351" t="s">
        <v>138</v>
      </c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0"/>
      <c r="S61" s="420"/>
      <c r="T61" s="420"/>
      <c r="U61" s="420"/>
      <c r="V61" s="420"/>
      <c r="W61" s="420"/>
      <c r="X61" s="420"/>
      <c r="Y61" s="421"/>
    </row>
    <row r="62" spans="1:25" ht="12.75" customHeight="1">
      <c r="A62" s="351" t="s">
        <v>418</v>
      </c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1"/>
    </row>
    <row r="63" spans="1:25" ht="12.75" customHeight="1">
      <c r="A63" s="351" t="s">
        <v>234</v>
      </c>
      <c r="B63" s="420"/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0"/>
      <c r="T63" s="420"/>
      <c r="U63" s="420"/>
      <c r="V63" s="420"/>
      <c r="W63" s="420"/>
      <c r="X63" s="420"/>
      <c r="Y63" s="421"/>
    </row>
    <row r="64" spans="1:25" ht="12.75" customHeight="1" thickBot="1">
      <c r="A64" s="351" t="s">
        <v>7</v>
      </c>
      <c r="B64" s="420"/>
      <c r="C64" s="420"/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1"/>
    </row>
    <row r="65" spans="1:25" ht="12.75" customHeight="1" thickTop="1">
      <c r="A65" s="352" t="s">
        <v>176</v>
      </c>
      <c r="B65" s="408">
        <f t="shared" ref="B65:Y65" si="4">SUM(B20:B64)</f>
        <v>0</v>
      </c>
      <c r="C65" s="408">
        <f t="shared" si="4"/>
        <v>0</v>
      </c>
      <c r="D65" s="408">
        <f t="shared" si="4"/>
        <v>0</v>
      </c>
      <c r="E65" s="408">
        <f t="shared" si="4"/>
        <v>0</v>
      </c>
      <c r="F65" s="408">
        <f t="shared" si="4"/>
        <v>0</v>
      </c>
      <c r="G65" s="408">
        <f t="shared" si="4"/>
        <v>0</v>
      </c>
      <c r="H65" s="408">
        <f t="shared" si="4"/>
        <v>0</v>
      </c>
      <c r="I65" s="408">
        <f t="shared" si="4"/>
        <v>0</v>
      </c>
      <c r="J65" s="408">
        <f t="shared" si="4"/>
        <v>0</v>
      </c>
      <c r="K65" s="409">
        <f t="shared" si="4"/>
        <v>0</v>
      </c>
      <c r="L65" s="408">
        <f t="shared" si="4"/>
        <v>0</v>
      </c>
      <c r="M65" s="408">
        <f t="shared" si="4"/>
        <v>0</v>
      </c>
      <c r="N65" s="408">
        <f t="shared" si="4"/>
        <v>0</v>
      </c>
      <c r="O65" s="408">
        <f t="shared" si="4"/>
        <v>0</v>
      </c>
      <c r="P65" s="408">
        <f t="shared" si="4"/>
        <v>0</v>
      </c>
      <c r="Q65" s="408">
        <f t="shared" si="4"/>
        <v>0</v>
      </c>
      <c r="R65" s="408">
        <f t="shared" si="4"/>
        <v>0</v>
      </c>
      <c r="S65" s="408">
        <f t="shared" si="4"/>
        <v>0</v>
      </c>
      <c r="T65" s="408">
        <f t="shared" si="4"/>
        <v>0</v>
      </c>
      <c r="U65" s="408">
        <f t="shared" si="4"/>
        <v>0</v>
      </c>
      <c r="V65" s="408">
        <f t="shared" si="4"/>
        <v>0</v>
      </c>
      <c r="W65" s="408">
        <f t="shared" si="4"/>
        <v>0</v>
      </c>
      <c r="X65" s="408">
        <f t="shared" si="4"/>
        <v>0</v>
      </c>
      <c r="Y65" s="410">
        <f t="shared" si="4"/>
        <v>0</v>
      </c>
    </row>
    <row r="66" spans="1:25" ht="12.75" customHeight="1">
      <c r="A66" s="344"/>
      <c r="B66" s="411"/>
      <c r="C66" s="411"/>
      <c r="D66" s="411"/>
      <c r="E66" s="411"/>
      <c r="F66" s="411"/>
      <c r="G66" s="411"/>
      <c r="H66" s="411"/>
      <c r="I66" s="411"/>
      <c r="J66" s="412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11"/>
      <c r="Y66" s="413"/>
    </row>
    <row r="67" spans="1:25" ht="12.75" customHeight="1">
      <c r="A67" s="354" t="s">
        <v>177</v>
      </c>
      <c r="B67" s="424">
        <f t="shared" ref="B67:Y67" si="5">B17-B65</f>
        <v>0</v>
      </c>
      <c r="C67" s="424">
        <f t="shared" si="5"/>
        <v>0</v>
      </c>
      <c r="D67" s="424">
        <f t="shared" si="5"/>
        <v>0</v>
      </c>
      <c r="E67" s="424">
        <f t="shared" si="5"/>
        <v>0</v>
      </c>
      <c r="F67" s="424">
        <f t="shared" si="5"/>
        <v>0</v>
      </c>
      <c r="G67" s="424">
        <f t="shared" si="5"/>
        <v>0</v>
      </c>
      <c r="H67" s="424">
        <f t="shared" si="5"/>
        <v>0</v>
      </c>
      <c r="I67" s="424">
        <f t="shared" si="5"/>
        <v>0</v>
      </c>
      <c r="J67" s="424">
        <f t="shared" si="5"/>
        <v>0</v>
      </c>
      <c r="K67" s="425">
        <f t="shared" si="5"/>
        <v>0</v>
      </c>
      <c r="L67" s="424">
        <f t="shared" si="5"/>
        <v>0</v>
      </c>
      <c r="M67" s="424">
        <f t="shared" si="5"/>
        <v>0</v>
      </c>
      <c r="N67" s="424">
        <f t="shared" si="5"/>
        <v>0</v>
      </c>
      <c r="O67" s="424">
        <f t="shared" si="5"/>
        <v>0</v>
      </c>
      <c r="P67" s="424">
        <f t="shared" si="5"/>
        <v>0</v>
      </c>
      <c r="Q67" s="424">
        <f t="shared" si="5"/>
        <v>0</v>
      </c>
      <c r="R67" s="424">
        <f t="shared" si="5"/>
        <v>0</v>
      </c>
      <c r="S67" s="424">
        <f t="shared" si="5"/>
        <v>0</v>
      </c>
      <c r="T67" s="424">
        <f t="shared" si="5"/>
        <v>0</v>
      </c>
      <c r="U67" s="424">
        <f t="shared" si="5"/>
        <v>0</v>
      </c>
      <c r="V67" s="424">
        <f t="shared" si="5"/>
        <v>0</v>
      </c>
      <c r="W67" s="424">
        <f t="shared" si="5"/>
        <v>0</v>
      </c>
      <c r="X67" s="424">
        <f t="shared" si="5"/>
        <v>0</v>
      </c>
      <c r="Y67" s="426">
        <f t="shared" si="5"/>
        <v>0</v>
      </c>
    </row>
    <row r="68" spans="1:25" ht="12.75" customHeight="1">
      <c r="A68" s="344"/>
      <c r="B68" s="411"/>
      <c r="C68" s="411"/>
      <c r="D68" s="411"/>
      <c r="E68" s="411"/>
      <c r="F68" s="411"/>
      <c r="G68" s="411"/>
      <c r="H68" s="411"/>
      <c r="I68" s="411"/>
      <c r="J68" s="412"/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3"/>
    </row>
    <row r="69" spans="1:25" ht="12.75" customHeight="1">
      <c r="A69" s="435" t="s">
        <v>178</v>
      </c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9"/>
    </row>
    <row r="70" spans="1:25" ht="12.75" customHeight="1">
      <c r="A70" s="344" t="s">
        <v>170</v>
      </c>
      <c r="B70" s="414"/>
      <c r="C70" s="415"/>
      <c r="D70" s="415"/>
      <c r="E70" s="415"/>
      <c r="F70" s="415"/>
      <c r="G70" s="415"/>
      <c r="H70" s="415"/>
      <c r="I70" s="415"/>
      <c r="J70" s="416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7"/>
    </row>
    <row r="71" spans="1:25" ht="12.75" customHeight="1">
      <c r="A71" s="349" t="s">
        <v>179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7"/>
    </row>
    <row r="72" spans="1:25" ht="12.75" customHeight="1" thickBot="1">
      <c r="A72" s="349" t="s">
        <v>231</v>
      </c>
      <c r="B72" s="406"/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  <c r="R72" s="406"/>
      <c r="S72" s="406"/>
      <c r="T72" s="406"/>
      <c r="U72" s="406"/>
      <c r="V72" s="406"/>
      <c r="W72" s="406"/>
      <c r="X72" s="406"/>
      <c r="Y72" s="407"/>
    </row>
    <row r="73" spans="1:25" ht="12.75" customHeight="1" thickTop="1">
      <c r="A73" s="352" t="s">
        <v>180</v>
      </c>
      <c r="B73" s="408">
        <f t="shared" ref="B73:Y73" si="6">SUM(B71:B72)</f>
        <v>0</v>
      </c>
      <c r="C73" s="408">
        <f t="shared" si="6"/>
        <v>0</v>
      </c>
      <c r="D73" s="408">
        <f t="shared" si="6"/>
        <v>0</v>
      </c>
      <c r="E73" s="408">
        <f t="shared" si="6"/>
        <v>0</v>
      </c>
      <c r="F73" s="408">
        <f t="shared" si="6"/>
        <v>0</v>
      </c>
      <c r="G73" s="408">
        <f t="shared" si="6"/>
        <v>0</v>
      </c>
      <c r="H73" s="408">
        <f t="shared" si="6"/>
        <v>0</v>
      </c>
      <c r="I73" s="408">
        <f t="shared" si="6"/>
        <v>0</v>
      </c>
      <c r="J73" s="408">
        <f t="shared" si="6"/>
        <v>0</v>
      </c>
      <c r="K73" s="409">
        <f t="shared" si="6"/>
        <v>0</v>
      </c>
      <c r="L73" s="408">
        <f t="shared" si="6"/>
        <v>0</v>
      </c>
      <c r="M73" s="408">
        <f t="shared" si="6"/>
        <v>0</v>
      </c>
      <c r="N73" s="408">
        <f t="shared" si="6"/>
        <v>0</v>
      </c>
      <c r="O73" s="408">
        <f t="shared" si="6"/>
        <v>0</v>
      </c>
      <c r="P73" s="408">
        <f t="shared" si="6"/>
        <v>0</v>
      </c>
      <c r="Q73" s="408">
        <f t="shared" si="6"/>
        <v>0</v>
      </c>
      <c r="R73" s="408">
        <f t="shared" si="6"/>
        <v>0</v>
      </c>
      <c r="S73" s="408">
        <f t="shared" si="6"/>
        <v>0</v>
      </c>
      <c r="T73" s="408">
        <f t="shared" si="6"/>
        <v>0</v>
      </c>
      <c r="U73" s="408">
        <f t="shared" si="6"/>
        <v>0</v>
      </c>
      <c r="V73" s="408">
        <f t="shared" si="6"/>
        <v>0</v>
      </c>
      <c r="W73" s="408">
        <f t="shared" si="6"/>
        <v>0</v>
      </c>
      <c r="X73" s="408">
        <f t="shared" si="6"/>
        <v>0</v>
      </c>
      <c r="Y73" s="410">
        <f t="shared" si="6"/>
        <v>0</v>
      </c>
    </row>
    <row r="74" spans="1:25" ht="12.75" customHeight="1">
      <c r="A74" s="353"/>
      <c r="B74" s="411"/>
      <c r="C74" s="411"/>
      <c r="D74" s="411"/>
      <c r="E74" s="411"/>
      <c r="F74" s="411"/>
      <c r="G74" s="411"/>
      <c r="H74" s="411"/>
      <c r="I74" s="411"/>
      <c r="J74" s="412"/>
      <c r="K74" s="411"/>
      <c r="L74" s="411"/>
      <c r="M74" s="411"/>
      <c r="N74" s="411"/>
      <c r="O74" s="411"/>
      <c r="P74" s="411"/>
      <c r="Q74" s="411"/>
      <c r="R74" s="411"/>
      <c r="S74" s="411"/>
      <c r="T74" s="411"/>
      <c r="U74" s="411"/>
      <c r="V74" s="411"/>
      <c r="W74" s="411"/>
      <c r="X74" s="411"/>
      <c r="Y74" s="413"/>
    </row>
    <row r="75" spans="1:25" ht="12.75" customHeight="1">
      <c r="A75" s="352" t="s">
        <v>175</v>
      </c>
      <c r="B75" s="414"/>
      <c r="C75" s="415"/>
      <c r="D75" s="415"/>
      <c r="E75" s="415"/>
      <c r="F75" s="415"/>
      <c r="G75" s="415"/>
      <c r="H75" s="415"/>
      <c r="I75" s="415"/>
      <c r="J75" s="416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7"/>
    </row>
    <row r="76" spans="1:25" ht="12.75" customHeight="1">
      <c r="A76" s="350" t="s">
        <v>181</v>
      </c>
      <c r="B76" s="427"/>
      <c r="C76" s="427"/>
      <c r="D76" s="427"/>
      <c r="E76" s="427"/>
      <c r="F76" s="427"/>
      <c r="G76" s="427"/>
      <c r="H76" s="427"/>
      <c r="I76" s="427"/>
      <c r="J76" s="427"/>
      <c r="K76" s="406"/>
      <c r="L76" s="427"/>
      <c r="M76" s="427"/>
      <c r="N76" s="427"/>
      <c r="O76" s="427"/>
      <c r="P76" s="427"/>
      <c r="Q76" s="427"/>
      <c r="R76" s="427"/>
      <c r="S76" s="427"/>
      <c r="T76" s="427"/>
      <c r="U76" s="427"/>
      <c r="V76" s="427"/>
      <c r="W76" s="427"/>
      <c r="X76" s="427"/>
      <c r="Y76" s="428"/>
    </row>
    <row r="77" spans="1:25" ht="12.75" customHeight="1">
      <c r="A77" s="349" t="s">
        <v>233</v>
      </c>
      <c r="B77" s="420"/>
      <c r="C77" s="420"/>
      <c r="D77" s="420"/>
      <c r="E77" s="420"/>
      <c r="F77" s="420"/>
      <c r="G77" s="420"/>
      <c r="H77" s="420"/>
      <c r="I77" s="420"/>
      <c r="J77" s="420"/>
      <c r="K77" s="429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  <c r="W77" s="420"/>
      <c r="X77" s="420"/>
      <c r="Y77" s="421"/>
    </row>
    <row r="78" spans="1:25" ht="12.75" customHeight="1" thickBot="1">
      <c r="A78" s="349" t="s">
        <v>232</v>
      </c>
      <c r="B78" s="427"/>
      <c r="C78" s="427"/>
      <c r="D78" s="427"/>
      <c r="E78" s="427"/>
      <c r="F78" s="427"/>
      <c r="G78" s="427"/>
      <c r="H78" s="427"/>
      <c r="I78" s="427"/>
      <c r="J78" s="427"/>
      <c r="K78" s="406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7"/>
      <c r="Y78" s="428"/>
    </row>
    <row r="79" spans="1:25" ht="12.75" customHeight="1" thickTop="1">
      <c r="A79" s="352" t="s">
        <v>182</v>
      </c>
      <c r="B79" s="408">
        <f t="shared" ref="B79:Y79" si="7">SUM(B76:B78)</f>
        <v>0</v>
      </c>
      <c r="C79" s="408">
        <f t="shared" si="7"/>
        <v>0</v>
      </c>
      <c r="D79" s="408">
        <f t="shared" si="7"/>
        <v>0</v>
      </c>
      <c r="E79" s="408">
        <f t="shared" si="7"/>
        <v>0</v>
      </c>
      <c r="F79" s="408">
        <f t="shared" si="7"/>
        <v>0</v>
      </c>
      <c r="G79" s="408">
        <f t="shared" si="7"/>
        <v>0</v>
      </c>
      <c r="H79" s="408">
        <f t="shared" si="7"/>
        <v>0</v>
      </c>
      <c r="I79" s="408">
        <f t="shared" si="7"/>
        <v>0</v>
      </c>
      <c r="J79" s="408">
        <f t="shared" si="7"/>
        <v>0</v>
      </c>
      <c r="K79" s="409">
        <f t="shared" si="7"/>
        <v>0</v>
      </c>
      <c r="L79" s="408">
        <f t="shared" si="7"/>
        <v>0</v>
      </c>
      <c r="M79" s="408">
        <f t="shared" si="7"/>
        <v>0</v>
      </c>
      <c r="N79" s="408">
        <f t="shared" si="7"/>
        <v>0</v>
      </c>
      <c r="O79" s="408">
        <f t="shared" si="7"/>
        <v>0</v>
      </c>
      <c r="P79" s="408">
        <f t="shared" si="7"/>
        <v>0</v>
      </c>
      <c r="Q79" s="408">
        <f t="shared" si="7"/>
        <v>0</v>
      </c>
      <c r="R79" s="408">
        <f t="shared" si="7"/>
        <v>0</v>
      </c>
      <c r="S79" s="408">
        <f t="shared" si="7"/>
        <v>0</v>
      </c>
      <c r="T79" s="408">
        <f t="shared" si="7"/>
        <v>0</v>
      </c>
      <c r="U79" s="408">
        <f t="shared" si="7"/>
        <v>0</v>
      </c>
      <c r="V79" s="408">
        <f t="shared" si="7"/>
        <v>0</v>
      </c>
      <c r="W79" s="408">
        <f t="shared" si="7"/>
        <v>0</v>
      </c>
      <c r="X79" s="408">
        <f t="shared" si="7"/>
        <v>0</v>
      </c>
      <c r="Y79" s="410">
        <f t="shared" si="7"/>
        <v>0</v>
      </c>
    </row>
    <row r="80" spans="1:25" ht="12.75" customHeight="1">
      <c r="A80" s="344"/>
      <c r="B80" s="411"/>
      <c r="C80" s="411"/>
      <c r="D80" s="411"/>
      <c r="E80" s="411"/>
      <c r="F80" s="411"/>
      <c r="G80" s="411"/>
      <c r="H80" s="411"/>
      <c r="I80" s="411"/>
      <c r="J80" s="412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411"/>
      <c r="Y80" s="413"/>
    </row>
    <row r="81" spans="1:25" ht="12.75" customHeight="1">
      <c r="A81" s="354" t="s">
        <v>183</v>
      </c>
      <c r="B81" s="424">
        <f t="shared" ref="B81:Y81" si="8">B73-B79</f>
        <v>0</v>
      </c>
      <c r="C81" s="424">
        <f t="shared" si="8"/>
        <v>0</v>
      </c>
      <c r="D81" s="424">
        <f t="shared" si="8"/>
        <v>0</v>
      </c>
      <c r="E81" s="424">
        <f t="shared" si="8"/>
        <v>0</v>
      </c>
      <c r="F81" s="424">
        <f t="shared" si="8"/>
        <v>0</v>
      </c>
      <c r="G81" s="424">
        <f t="shared" si="8"/>
        <v>0</v>
      </c>
      <c r="H81" s="424">
        <f t="shared" si="8"/>
        <v>0</v>
      </c>
      <c r="I81" s="424">
        <f t="shared" si="8"/>
        <v>0</v>
      </c>
      <c r="J81" s="424">
        <f t="shared" si="8"/>
        <v>0</v>
      </c>
      <c r="K81" s="425">
        <f t="shared" si="8"/>
        <v>0</v>
      </c>
      <c r="L81" s="424">
        <f t="shared" si="8"/>
        <v>0</v>
      </c>
      <c r="M81" s="424">
        <f t="shared" si="8"/>
        <v>0</v>
      </c>
      <c r="N81" s="424">
        <f t="shared" si="8"/>
        <v>0</v>
      </c>
      <c r="O81" s="424">
        <f t="shared" si="8"/>
        <v>0</v>
      </c>
      <c r="P81" s="424">
        <f t="shared" si="8"/>
        <v>0</v>
      </c>
      <c r="Q81" s="424">
        <f t="shared" si="8"/>
        <v>0</v>
      </c>
      <c r="R81" s="424">
        <f t="shared" si="8"/>
        <v>0</v>
      </c>
      <c r="S81" s="424">
        <f t="shared" si="8"/>
        <v>0</v>
      </c>
      <c r="T81" s="424">
        <f t="shared" si="8"/>
        <v>0</v>
      </c>
      <c r="U81" s="424">
        <f t="shared" si="8"/>
        <v>0</v>
      </c>
      <c r="V81" s="424">
        <f t="shared" si="8"/>
        <v>0</v>
      </c>
      <c r="W81" s="424">
        <f t="shared" si="8"/>
        <v>0</v>
      </c>
      <c r="X81" s="424">
        <f t="shared" si="8"/>
        <v>0</v>
      </c>
      <c r="Y81" s="426">
        <f t="shared" si="8"/>
        <v>0</v>
      </c>
    </row>
    <row r="82" spans="1:25" ht="12.75" customHeight="1">
      <c r="A82" s="355"/>
      <c r="B82" s="430"/>
      <c r="C82" s="430"/>
      <c r="D82" s="430"/>
      <c r="E82" s="430"/>
      <c r="F82" s="430"/>
      <c r="G82" s="430"/>
      <c r="H82" s="430"/>
      <c r="I82" s="430"/>
      <c r="J82" s="430"/>
      <c r="K82" s="430"/>
      <c r="L82" s="430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1"/>
    </row>
    <row r="83" spans="1:25" ht="12.75" customHeight="1">
      <c r="A83" s="354" t="s">
        <v>184</v>
      </c>
      <c r="B83" s="424">
        <f t="shared" ref="B83:Y83" si="9">B67+B81</f>
        <v>0</v>
      </c>
      <c r="C83" s="424">
        <f t="shared" si="9"/>
        <v>0</v>
      </c>
      <c r="D83" s="424">
        <f t="shared" si="9"/>
        <v>0</v>
      </c>
      <c r="E83" s="424">
        <f t="shared" si="9"/>
        <v>0</v>
      </c>
      <c r="F83" s="424">
        <f t="shared" si="9"/>
        <v>0</v>
      </c>
      <c r="G83" s="424">
        <f t="shared" si="9"/>
        <v>0</v>
      </c>
      <c r="H83" s="424">
        <f t="shared" si="9"/>
        <v>0</v>
      </c>
      <c r="I83" s="424">
        <f t="shared" si="9"/>
        <v>0</v>
      </c>
      <c r="J83" s="424">
        <f t="shared" si="9"/>
        <v>0</v>
      </c>
      <c r="K83" s="425">
        <f t="shared" si="9"/>
        <v>0</v>
      </c>
      <c r="L83" s="424">
        <f t="shared" si="9"/>
        <v>0</v>
      </c>
      <c r="M83" s="424">
        <f t="shared" si="9"/>
        <v>0</v>
      </c>
      <c r="N83" s="424">
        <f t="shared" si="9"/>
        <v>0</v>
      </c>
      <c r="O83" s="424">
        <f t="shared" si="9"/>
        <v>0</v>
      </c>
      <c r="P83" s="424">
        <f t="shared" si="9"/>
        <v>0</v>
      </c>
      <c r="Q83" s="424">
        <f t="shared" si="9"/>
        <v>0</v>
      </c>
      <c r="R83" s="424">
        <f t="shared" si="9"/>
        <v>0</v>
      </c>
      <c r="S83" s="424">
        <f t="shared" si="9"/>
        <v>0</v>
      </c>
      <c r="T83" s="424">
        <f t="shared" si="9"/>
        <v>0</v>
      </c>
      <c r="U83" s="424">
        <f t="shared" si="9"/>
        <v>0</v>
      </c>
      <c r="V83" s="424">
        <f t="shared" si="9"/>
        <v>0</v>
      </c>
      <c r="W83" s="424">
        <f t="shared" si="9"/>
        <v>0</v>
      </c>
      <c r="X83" s="424">
        <f t="shared" si="9"/>
        <v>0</v>
      </c>
      <c r="Y83" s="426">
        <f t="shared" si="9"/>
        <v>0</v>
      </c>
    </row>
    <row r="84" spans="1:25" ht="12.75" customHeight="1" thickBot="1">
      <c r="A84" s="356"/>
      <c r="B84" s="411"/>
      <c r="C84" s="432"/>
      <c r="D84" s="432"/>
      <c r="E84" s="432"/>
      <c r="F84" s="432"/>
      <c r="G84" s="432"/>
      <c r="H84" s="432"/>
      <c r="I84" s="432"/>
      <c r="J84" s="433"/>
      <c r="K84" s="432"/>
      <c r="L84" s="432"/>
      <c r="M84" s="432"/>
      <c r="N84" s="432"/>
      <c r="O84" s="432"/>
      <c r="P84" s="432"/>
      <c r="Q84" s="432"/>
      <c r="R84" s="432"/>
      <c r="S84" s="432"/>
      <c r="T84" s="432"/>
      <c r="U84" s="432"/>
      <c r="V84" s="432"/>
      <c r="W84" s="432"/>
      <c r="X84" s="432"/>
      <c r="Y84" s="434"/>
    </row>
    <row r="85" spans="1:25" ht="13.5" customHeight="1" thickTop="1">
      <c r="A85" s="358" t="s">
        <v>185</v>
      </c>
      <c r="B85" s="408">
        <f>B6+B83</f>
        <v>0</v>
      </c>
      <c r="C85" s="408">
        <f>B85+C83</f>
        <v>0</v>
      </c>
      <c r="D85" s="408">
        <f t="shared" ref="D85:Y85" si="10">C85+D83</f>
        <v>0</v>
      </c>
      <c r="E85" s="408">
        <f t="shared" si="10"/>
        <v>0</v>
      </c>
      <c r="F85" s="408">
        <f t="shared" si="10"/>
        <v>0</v>
      </c>
      <c r="G85" s="408">
        <f t="shared" si="10"/>
        <v>0</v>
      </c>
      <c r="H85" s="408">
        <f t="shared" si="10"/>
        <v>0</v>
      </c>
      <c r="I85" s="408">
        <f t="shared" si="10"/>
        <v>0</v>
      </c>
      <c r="J85" s="408">
        <f t="shared" si="10"/>
        <v>0</v>
      </c>
      <c r="K85" s="409">
        <f t="shared" si="10"/>
        <v>0</v>
      </c>
      <c r="L85" s="408">
        <f t="shared" si="10"/>
        <v>0</v>
      </c>
      <c r="M85" s="408">
        <f t="shared" si="10"/>
        <v>0</v>
      </c>
      <c r="N85" s="408">
        <f t="shared" si="10"/>
        <v>0</v>
      </c>
      <c r="O85" s="408">
        <f t="shared" si="10"/>
        <v>0</v>
      </c>
      <c r="P85" s="408">
        <f t="shared" si="10"/>
        <v>0</v>
      </c>
      <c r="Q85" s="408">
        <f t="shared" si="10"/>
        <v>0</v>
      </c>
      <c r="R85" s="408">
        <f t="shared" si="10"/>
        <v>0</v>
      </c>
      <c r="S85" s="408">
        <f t="shared" si="10"/>
        <v>0</v>
      </c>
      <c r="T85" s="408">
        <f t="shared" si="10"/>
        <v>0</v>
      </c>
      <c r="U85" s="408">
        <f t="shared" si="10"/>
        <v>0</v>
      </c>
      <c r="V85" s="408">
        <f t="shared" si="10"/>
        <v>0</v>
      </c>
      <c r="W85" s="408">
        <f t="shared" si="10"/>
        <v>0</v>
      </c>
      <c r="X85" s="408">
        <f t="shared" si="10"/>
        <v>0</v>
      </c>
      <c r="Y85" s="410">
        <f t="shared" si="10"/>
        <v>0</v>
      </c>
    </row>
    <row r="86" spans="1:25">
      <c r="A86" s="359"/>
      <c r="B86" s="343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</row>
    <row r="87" spans="1:25">
      <c r="B87" s="361"/>
    </row>
    <row r="88" spans="1:25" ht="15">
      <c r="E88" s="362"/>
      <c r="Q88" s="362"/>
    </row>
  </sheetData>
  <printOptions horizontalCentered="1"/>
  <pageMargins left="0.15" right="0.15" top="0.75" bottom="0.5" header="0.3" footer="0.3"/>
  <pageSetup scale="58" orientation="portrait" horizontalDpi="0" verticalDpi="0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showGridLines="0" workbookViewId="0">
      <selection activeCell="A3" sqref="A3"/>
    </sheetView>
  </sheetViews>
  <sheetFormatPr defaultColWidth="11.42578125" defaultRowHeight="12.75"/>
  <cols>
    <col min="1" max="1" width="15.7109375" style="12" customWidth="1"/>
    <col min="2" max="2" width="30.7109375" style="12" customWidth="1"/>
    <col min="3" max="3" width="19.7109375" style="17" customWidth="1"/>
    <col min="4" max="4" width="19.85546875" style="17" customWidth="1"/>
    <col min="5" max="5" width="19.28515625" style="17" customWidth="1"/>
    <col min="6" max="16384" width="11.42578125" style="12"/>
  </cols>
  <sheetData>
    <row r="1" spans="1:7" ht="12.75" customHeight="1">
      <c r="A1" s="18"/>
      <c r="B1" s="18"/>
      <c r="C1" s="18"/>
      <c r="D1" s="482"/>
      <c r="E1" s="482"/>
      <c r="F1" s="472"/>
      <c r="G1" s="472"/>
    </row>
    <row r="2" spans="1:7" ht="15.75" customHeight="1">
      <c r="A2" s="82" t="s">
        <v>434</v>
      </c>
      <c r="B2" s="82"/>
      <c r="C2" s="82"/>
      <c r="D2" s="82"/>
      <c r="E2" s="82"/>
    </row>
    <row r="3" spans="1:7">
      <c r="A3" s="19"/>
      <c r="B3" s="19"/>
      <c r="C3" s="468"/>
      <c r="D3" s="468"/>
      <c r="E3" s="468"/>
    </row>
    <row r="4" spans="1:7" ht="15" customHeight="1">
      <c r="A4" s="508" t="s">
        <v>350</v>
      </c>
      <c r="B4" s="510"/>
      <c r="C4" s="483" t="s">
        <v>296</v>
      </c>
      <c r="D4" s="483"/>
      <c r="E4" s="484"/>
    </row>
    <row r="5" spans="1:7">
      <c r="A5" s="509" t="s">
        <v>257</v>
      </c>
      <c r="B5" s="511"/>
      <c r="C5" s="485" t="s">
        <v>256</v>
      </c>
      <c r="D5" s="485" t="s">
        <v>256</v>
      </c>
      <c r="E5" s="486" t="s">
        <v>256</v>
      </c>
    </row>
    <row r="6" spans="1:7">
      <c r="A6" s="593" t="s">
        <v>421</v>
      </c>
      <c r="B6" s="511"/>
      <c r="C6" s="44"/>
      <c r="D6" s="44"/>
      <c r="E6" s="45"/>
    </row>
    <row r="7" spans="1:7">
      <c r="A7" s="509" t="s">
        <v>349</v>
      </c>
      <c r="B7" s="511"/>
      <c r="C7" s="44"/>
      <c r="D7" s="44"/>
      <c r="E7" s="45"/>
    </row>
    <row r="8" spans="1:7">
      <c r="A8" s="509" t="s">
        <v>259</v>
      </c>
      <c r="B8" s="511"/>
      <c r="C8" s="44" t="s">
        <v>296</v>
      </c>
      <c r="D8" s="44" t="s">
        <v>296</v>
      </c>
      <c r="E8" s="45" t="s">
        <v>296</v>
      </c>
    </row>
    <row r="9" spans="1:7">
      <c r="A9" s="487" t="s">
        <v>260</v>
      </c>
      <c r="B9" s="488"/>
      <c r="C9" s="488"/>
      <c r="D9" s="488"/>
      <c r="E9" s="489"/>
    </row>
    <row r="10" spans="1:7">
      <c r="A10" s="490" t="s">
        <v>323</v>
      </c>
      <c r="B10" s="37"/>
      <c r="C10" s="491"/>
      <c r="D10" s="491"/>
      <c r="E10" s="492"/>
    </row>
    <row r="11" spans="1:7">
      <c r="A11" s="490" t="s">
        <v>261</v>
      </c>
      <c r="B11" s="37"/>
      <c r="C11" s="493"/>
      <c r="D11" s="493"/>
      <c r="E11" s="494"/>
    </row>
    <row r="12" spans="1:7">
      <c r="A12" s="515"/>
      <c r="B12" s="37" t="s">
        <v>319</v>
      </c>
      <c r="C12" s="522"/>
      <c r="D12" s="523"/>
      <c r="E12" s="524"/>
    </row>
    <row r="13" spans="1:7">
      <c r="A13" s="515"/>
      <c r="B13" s="37" t="s">
        <v>262</v>
      </c>
      <c r="C13" s="522"/>
      <c r="D13" s="523"/>
      <c r="E13" s="524"/>
    </row>
    <row r="14" spans="1:7">
      <c r="A14" s="515"/>
      <c r="B14" s="37" t="s">
        <v>329</v>
      </c>
      <c r="C14" s="522"/>
      <c r="D14" s="523"/>
      <c r="E14" s="524"/>
    </row>
    <row r="15" spans="1:7">
      <c r="A15" s="515"/>
      <c r="B15" s="37" t="s">
        <v>320</v>
      </c>
      <c r="C15" s="522"/>
      <c r="D15" s="523"/>
      <c r="E15" s="524"/>
    </row>
    <row r="16" spans="1:7">
      <c r="A16" s="515"/>
      <c r="B16" s="521" t="s">
        <v>423</v>
      </c>
      <c r="C16" s="522"/>
      <c r="D16" s="523"/>
      <c r="E16" s="524"/>
    </row>
    <row r="17" spans="1:5">
      <c r="A17" s="515"/>
      <c r="B17" s="37" t="s">
        <v>264</v>
      </c>
      <c r="C17" s="525">
        <f>SUM(C12:C16)</f>
        <v>0</v>
      </c>
      <c r="D17" s="526">
        <f>SUM(D12:D16)</f>
        <v>0</v>
      </c>
      <c r="E17" s="527">
        <f>SUM(E12:E16)</f>
        <v>0</v>
      </c>
    </row>
    <row r="18" spans="1:5">
      <c r="A18" s="515"/>
      <c r="B18" s="37"/>
      <c r="C18" s="528"/>
      <c r="D18" s="529"/>
      <c r="E18" s="530"/>
    </row>
    <row r="19" spans="1:5">
      <c r="A19" s="516" t="s">
        <v>265</v>
      </c>
      <c r="B19" s="37"/>
      <c r="C19" s="528"/>
      <c r="D19" s="529"/>
      <c r="E19" s="530"/>
    </row>
    <row r="20" spans="1:5">
      <c r="A20" s="515"/>
      <c r="B20" s="586" t="s">
        <v>422</v>
      </c>
      <c r="C20" s="522"/>
      <c r="D20" s="523"/>
      <c r="E20" s="524"/>
    </row>
    <row r="21" spans="1:5">
      <c r="A21" s="515"/>
      <c r="B21" s="497" t="s">
        <v>329</v>
      </c>
      <c r="C21" s="522"/>
      <c r="D21" s="523"/>
      <c r="E21" s="524"/>
    </row>
    <row r="22" spans="1:5">
      <c r="A22" s="515"/>
      <c r="B22" s="521" t="s">
        <v>423</v>
      </c>
      <c r="C22" s="522"/>
      <c r="D22" s="523"/>
      <c r="E22" s="524"/>
    </row>
    <row r="23" spans="1:5">
      <c r="A23" s="515"/>
      <c r="B23" s="37" t="s">
        <v>266</v>
      </c>
      <c r="C23" s="525">
        <f>SUM(C20:C22)</f>
        <v>0</v>
      </c>
      <c r="D23" s="526">
        <f>SUM(D20:D22)</f>
        <v>0</v>
      </c>
      <c r="E23" s="527">
        <f>SUM(E20:E22)</f>
        <v>0</v>
      </c>
    </row>
    <row r="24" spans="1:5">
      <c r="A24" s="515"/>
      <c r="B24" s="37"/>
      <c r="C24" s="528"/>
      <c r="D24" s="529"/>
      <c r="E24" s="530"/>
    </row>
    <row r="25" spans="1:5">
      <c r="A25" s="515"/>
      <c r="B25" s="37" t="s">
        <v>267</v>
      </c>
      <c r="C25" s="525">
        <f>+C17+C23</f>
        <v>0</v>
      </c>
      <c r="D25" s="526">
        <f>+D17+D23</f>
        <v>0</v>
      </c>
      <c r="E25" s="527">
        <f>+E17+E23</f>
        <v>0</v>
      </c>
    </row>
    <row r="26" spans="1:5">
      <c r="A26" s="515"/>
      <c r="B26" s="37"/>
      <c r="C26" s="528"/>
      <c r="D26" s="529"/>
      <c r="E26" s="530"/>
    </row>
    <row r="27" spans="1:5">
      <c r="A27" s="516" t="s">
        <v>325</v>
      </c>
      <c r="B27" s="37"/>
      <c r="C27" s="528"/>
      <c r="D27" s="529"/>
      <c r="E27" s="530"/>
    </row>
    <row r="28" spans="1:5">
      <c r="A28" s="516" t="s">
        <v>268</v>
      </c>
      <c r="B28" s="37"/>
      <c r="C28" s="528"/>
      <c r="D28" s="529"/>
      <c r="E28" s="530"/>
    </row>
    <row r="29" spans="1:5">
      <c r="A29" s="515"/>
      <c r="B29" s="37" t="s">
        <v>269</v>
      </c>
      <c r="C29" s="522"/>
      <c r="D29" s="523"/>
      <c r="E29" s="524"/>
    </row>
    <row r="30" spans="1:5">
      <c r="A30" s="515"/>
      <c r="B30" s="37" t="s">
        <v>324</v>
      </c>
      <c r="C30" s="522"/>
      <c r="D30" s="523"/>
      <c r="E30" s="524"/>
    </row>
    <row r="31" spans="1:5">
      <c r="A31" s="515"/>
      <c r="B31" s="37" t="s">
        <v>270</v>
      </c>
      <c r="C31" s="522"/>
      <c r="D31" s="523"/>
      <c r="E31" s="524"/>
    </row>
    <row r="32" spans="1:5">
      <c r="A32" s="515"/>
      <c r="B32" s="521" t="s">
        <v>423</v>
      </c>
      <c r="C32" s="522"/>
      <c r="D32" s="523"/>
      <c r="E32" s="524"/>
    </row>
    <row r="33" spans="1:5">
      <c r="A33" s="515"/>
      <c r="B33" s="37" t="s">
        <v>271</v>
      </c>
      <c r="C33" s="525">
        <f>SUM(C29:C32)</f>
        <v>0</v>
      </c>
      <c r="D33" s="526">
        <f>SUM(D29:D32)</f>
        <v>0</v>
      </c>
      <c r="E33" s="527">
        <f>SUM(E29:E32)</f>
        <v>0</v>
      </c>
    </row>
    <row r="34" spans="1:5">
      <c r="A34" s="515"/>
      <c r="B34" s="37"/>
      <c r="C34" s="528"/>
      <c r="D34" s="529"/>
      <c r="E34" s="530"/>
    </row>
    <row r="35" spans="1:5">
      <c r="A35" s="516" t="s">
        <v>272</v>
      </c>
      <c r="B35" s="37"/>
      <c r="C35" s="528"/>
      <c r="D35" s="529"/>
      <c r="E35" s="530"/>
    </row>
    <row r="36" spans="1:5">
      <c r="A36" s="515"/>
      <c r="B36" s="37" t="s">
        <v>321</v>
      </c>
      <c r="C36" s="522"/>
      <c r="D36" s="523"/>
      <c r="E36" s="524"/>
    </row>
    <row r="37" spans="1:5">
      <c r="A37" s="515"/>
      <c r="B37" s="497" t="s">
        <v>337</v>
      </c>
      <c r="C37" s="522"/>
      <c r="D37" s="523"/>
      <c r="E37" s="524"/>
    </row>
    <row r="38" spans="1:5">
      <c r="A38" s="515"/>
      <c r="B38" s="521" t="s">
        <v>423</v>
      </c>
      <c r="C38" s="522"/>
      <c r="D38" s="523"/>
      <c r="E38" s="524"/>
    </row>
    <row r="39" spans="1:5">
      <c r="A39" s="515"/>
      <c r="B39" s="37" t="s">
        <v>273</v>
      </c>
      <c r="C39" s="525">
        <f>SUM(C36:C38)</f>
        <v>0</v>
      </c>
      <c r="D39" s="526">
        <f>SUM(D36:D38)</f>
        <v>0</v>
      </c>
      <c r="E39" s="527">
        <f>SUM(E36:E38)</f>
        <v>0</v>
      </c>
    </row>
    <row r="40" spans="1:5">
      <c r="A40" s="515"/>
      <c r="B40" s="37"/>
      <c r="C40" s="528"/>
      <c r="D40" s="529"/>
      <c r="E40" s="530"/>
    </row>
    <row r="41" spans="1:5">
      <c r="A41" s="515"/>
      <c r="B41" s="37" t="s">
        <v>274</v>
      </c>
      <c r="C41" s="525">
        <f>C33+C39</f>
        <v>0</v>
      </c>
      <c r="D41" s="526">
        <f>D33+D39</f>
        <v>0</v>
      </c>
      <c r="E41" s="527">
        <f>E33+E39</f>
        <v>0</v>
      </c>
    </row>
    <row r="42" spans="1:5">
      <c r="A42" s="515"/>
      <c r="B42" s="37"/>
      <c r="C42" s="528"/>
      <c r="D42" s="529"/>
      <c r="E42" s="530"/>
    </row>
    <row r="43" spans="1:5">
      <c r="A43" s="516" t="s">
        <v>275</v>
      </c>
      <c r="B43" s="37"/>
      <c r="C43" s="528"/>
      <c r="D43" s="529"/>
      <c r="E43" s="530"/>
    </row>
    <row r="44" spans="1:5">
      <c r="A44" s="517"/>
      <c r="B44" s="37" t="s">
        <v>276</v>
      </c>
      <c r="C44" s="528">
        <v>0</v>
      </c>
      <c r="D44" s="529">
        <f>+D25-D41</f>
        <v>0</v>
      </c>
      <c r="E44" s="530">
        <f>+E25-E41</f>
        <v>0</v>
      </c>
    </row>
    <row r="45" spans="1:5">
      <c r="A45" s="515"/>
      <c r="B45" s="37" t="s">
        <v>322</v>
      </c>
      <c r="C45" s="522"/>
      <c r="D45" s="523">
        <v>0</v>
      </c>
      <c r="E45" s="524">
        <v>0</v>
      </c>
    </row>
    <row r="46" spans="1:5">
      <c r="A46" s="515"/>
      <c r="B46" s="37" t="s">
        <v>277</v>
      </c>
      <c r="C46" s="528">
        <f>+C44+C45</f>
        <v>0</v>
      </c>
      <c r="D46" s="529">
        <f>+D44+D45</f>
        <v>0</v>
      </c>
      <c r="E46" s="530">
        <f>+E44+E45</f>
        <v>0</v>
      </c>
    </row>
    <row r="47" spans="1:5">
      <c r="A47" s="515"/>
      <c r="B47" s="37"/>
      <c r="C47" s="528"/>
      <c r="D47" s="529"/>
      <c r="E47" s="530"/>
    </row>
    <row r="48" spans="1:5">
      <c r="A48" s="567"/>
      <c r="B48" s="594" t="s">
        <v>424</v>
      </c>
      <c r="C48" s="568">
        <f>+C41+C46</f>
        <v>0</v>
      </c>
      <c r="D48" s="569">
        <f>+D41+D46</f>
        <v>0</v>
      </c>
      <c r="E48" s="570">
        <f>+E41+E46</f>
        <v>0</v>
      </c>
    </row>
    <row r="49" spans="1:5">
      <c r="A49" s="27"/>
      <c r="B49" s="579"/>
      <c r="C49" s="580"/>
      <c r="D49" s="580"/>
      <c r="E49" s="580"/>
    </row>
    <row r="50" spans="1:5">
      <c r="A50" s="77" t="s">
        <v>278</v>
      </c>
      <c r="B50" s="372"/>
      <c r="C50" s="571"/>
      <c r="D50" s="372"/>
      <c r="E50" s="373"/>
    </row>
    <row r="51" spans="1:5">
      <c r="A51" s="515"/>
      <c r="B51" s="37"/>
      <c r="C51" s="520" t="str">
        <f>+C5</f>
        <v>[ Date]</v>
      </c>
      <c r="D51" s="498" t="str">
        <f>+D5</f>
        <v>[ Date]</v>
      </c>
      <c r="E51" s="499" t="str">
        <f>+E5</f>
        <v>[ Date]</v>
      </c>
    </row>
    <row r="52" spans="1:5">
      <c r="A52" s="516" t="s">
        <v>334</v>
      </c>
      <c r="B52" s="37"/>
      <c r="C52" s="519"/>
      <c r="D52" s="491"/>
      <c r="E52" s="492"/>
    </row>
    <row r="53" spans="1:5">
      <c r="A53" s="515"/>
      <c r="B53" s="586" t="s">
        <v>425</v>
      </c>
      <c r="C53" s="522"/>
      <c r="D53" s="523"/>
      <c r="E53" s="524"/>
    </row>
    <row r="54" spans="1:5">
      <c r="A54" s="515"/>
      <c r="B54" s="37" t="s">
        <v>327</v>
      </c>
      <c r="C54" s="522"/>
      <c r="D54" s="523"/>
      <c r="E54" s="524"/>
    </row>
    <row r="55" spans="1:5">
      <c r="A55" s="515"/>
      <c r="B55" s="37" t="s">
        <v>326</v>
      </c>
      <c r="C55" s="522"/>
      <c r="D55" s="523"/>
      <c r="E55" s="524"/>
    </row>
    <row r="56" spans="1:5">
      <c r="A56" s="515"/>
      <c r="B56" s="37" t="s">
        <v>328</v>
      </c>
      <c r="C56" s="522"/>
      <c r="D56" s="523"/>
      <c r="E56" s="524"/>
    </row>
    <row r="57" spans="1:5">
      <c r="A57" s="515"/>
      <c r="B57" s="521" t="s">
        <v>423</v>
      </c>
      <c r="C57" s="522"/>
      <c r="D57" s="523"/>
      <c r="E57" s="524"/>
    </row>
    <row r="58" spans="1:5">
      <c r="A58" s="515"/>
      <c r="B58" s="37" t="s">
        <v>279</v>
      </c>
      <c r="C58" s="518">
        <f>SUM(C53:C57)</f>
        <v>0</v>
      </c>
      <c r="D58" s="495">
        <f>SUM(D53:D57)</f>
        <v>0</v>
      </c>
      <c r="E58" s="496">
        <f>SUM(E53:E57)</f>
        <v>0</v>
      </c>
    </row>
    <row r="59" spans="1:5">
      <c r="A59" s="515"/>
      <c r="B59" s="37"/>
      <c r="C59" s="519"/>
      <c r="D59" s="491"/>
      <c r="E59" s="492"/>
    </row>
    <row r="60" spans="1:5">
      <c r="A60" s="516" t="s">
        <v>335</v>
      </c>
      <c r="B60" s="37"/>
      <c r="C60" s="519"/>
      <c r="D60" s="491"/>
      <c r="E60" s="492"/>
    </row>
    <row r="61" spans="1:5">
      <c r="A61" s="515"/>
      <c r="B61" s="37" t="s">
        <v>330</v>
      </c>
      <c r="C61" s="522"/>
      <c r="D61" s="523"/>
      <c r="E61" s="524"/>
    </row>
    <row r="62" spans="1:5">
      <c r="A62" s="515"/>
      <c r="B62" s="37" t="s">
        <v>331</v>
      </c>
      <c r="C62" s="522"/>
      <c r="D62" s="523"/>
      <c r="E62" s="524"/>
    </row>
    <row r="63" spans="1:5">
      <c r="A63" s="515"/>
      <c r="B63" s="37" t="s">
        <v>332</v>
      </c>
      <c r="C63" s="522"/>
      <c r="D63" s="523"/>
      <c r="E63" s="524"/>
    </row>
    <row r="64" spans="1:5">
      <c r="A64" s="515"/>
      <c r="B64" s="37" t="s">
        <v>333</v>
      </c>
      <c r="C64" s="522"/>
      <c r="D64" s="523"/>
      <c r="E64" s="524"/>
    </row>
    <row r="65" spans="1:5">
      <c r="A65" s="515"/>
      <c r="B65" s="521" t="s">
        <v>263</v>
      </c>
      <c r="C65" s="522"/>
      <c r="D65" s="523"/>
      <c r="E65" s="524"/>
    </row>
    <row r="66" spans="1:5">
      <c r="A66" s="515"/>
      <c r="B66" s="37" t="s">
        <v>100</v>
      </c>
      <c r="C66" s="518">
        <f>SUM(C61:C65)</f>
        <v>0</v>
      </c>
      <c r="D66" s="495">
        <f>SUM(D61:D65)</f>
        <v>0</v>
      </c>
      <c r="E66" s="496">
        <f>SUM(E61:E65)</f>
        <v>0</v>
      </c>
    </row>
    <row r="67" spans="1:5">
      <c r="A67" s="36"/>
      <c r="B67" s="37"/>
      <c r="C67" s="491"/>
      <c r="D67" s="491"/>
      <c r="E67" s="492"/>
    </row>
    <row r="68" spans="1:5">
      <c r="A68" s="490" t="s">
        <v>338</v>
      </c>
      <c r="B68" s="37"/>
      <c r="C68" s="495">
        <f>(C58-C66)</f>
        <v>0</v>
      </c>
      <c r="D68" s="495">
        <f>(D58-D66)</f>
        <v>0</v>
      </c>
      <c r="E68" s="496">
        <f>(E58-E66)</f>
        <v>0</v>
      </c>
    </row>
    <row r="69" spans="1:5">
      <c r="A69" s="36"/>
      <c r="B69" s="37"/>
      <c r="C69" s="491"/>
      <c r="D69" s="491"/>
      <c r="E69" s="492"/>
    </row>
    <row r="70" spans="1:5">
      <c r="A70" s="36" t="s">
        <v>280</v>
      </c>
      <c r="B70" s="37"/>
      <c r="C70" s="491">
        <f>+D71</f>
        <v>0</v>
      </c>
      <c r="D70" s="491">
        <f>+E71</f>
        <v>0</v>
      </c>
      <c r="E70" s="524"/>
    </row>
    <row r="71" spans="1:5">
      <c r="A71" s="572" t="s">
        <v>281</v>
      </c>
      <c r="B71" s="573"/>
      <c r="C71" s="574">
        <f>+C70+C68</f>
        <v>0</v>
      </c>
      <c r="D71" s="574">
        <f>+D70+D68</f>
        <v>0</v>
      </c>
      <c r="E71" s="575">
        <f>+E70+E68</f>
        <v>0</v>
      </c>
    </row>
    <row r="72" spans="1:5">
      <c r="A72" s="576"/>
      <c r="B72" s="577"/>
      <c r="C72" s="578"/>
      <c r="D72" s="578"/>
      <c r="E72" s="578"/>
    </row>
    <row r="73" spans="1:5">
      <c r="A73" s="371" t="s">
        <v>282</v>
      </c>
      <c r="B73" s="372"/>
      <c r="C73" s="372"/>
      <c r="D73" s="372"/>
      <c r="E73" s="373"/>
    </row>
    <row r="74" spans="1:5">
      <c r="A74" s="490" t="s">
        <v>283</v>
      </c>
      <c r="B74" s="500" t="s">
        <v>292</v>
      </c>
      <c r="C74" s="498" t="str">
        <f>+C5</f>
        <v>[ Date]</v>
      </c>
      <c r="D74" s="498" t="str">
        <f>+D5</f>
        <v>[ Date]</v>
      </c>
      <c r="E74" s="499" t="str">
        <f>+E5</f>
        <v>[ Date]</v>
      </c>
    </row>
    <row r="75" spans="1:5" ht="25.5">
      <c r="A75" s="531" t="s">
        <v>339</v>
      </c>
      <c r="B75" s="534" t="s">
        <v>340</v>
      </c>
      <c r="C75" s="532" t="str">
        <f>IFERROR(+C68/C58,"n/a")</f>
        <v>n/a</v>
      </c>
      <c r="D75" s="532" t="str">
        <f>IFERROR(+D68/D58,"n/a")</f>
        <v>n/a</v>
      </c>
      <c r="E75" s="533" t="str">
        <f>IFERROR(+E68/E58,"n/a")</f>
        <v>n/a</v>
      </c>
    </row>
    <row r="76" spans="1:5" ht="15" customHeight="1">
      <c r="A76" s="501" t="s">
        <v>284</v>
      </c>
      <c r="B76" s="502" t="s">
        <v>285</v>
      </c>
      <c r="C76" s="503" t="str">
        <f>IFERROR(C17/C33,"n/a")</f>
        <v>n/a</v>
      </c>
      <c r="D76" s="503" t="str">
        <f>IFERROR(D17/D33,"n/a")</f>
        <v>n/a</v>
      </c>
      <c r="E76" s="504" t="str">
        <f>IFERROR(E17/E33,"n/a")</f>
        <v>n/a</v>
      </c>
    </row>
    <row r="77" spans="1:5" ht="15" customHeight="1">
      <c r="A77" s="501" t="s">
        <v>286</v>
      </c>
      <c r="B77" s="502" t="s">
        <v>287</v>
      </c>
      <c r="C77" s="503" t="str">
        <f>IFERROR((C12+C14)/C33,"n/a")</f>
        <v>n/a</v>
      </c>
      <c r="D77" s="503" t="str">
        <f>IF(ISERROR((D12)/(D33)),"n/a",((D12)/(D33)))</f>
        <v>n/a</v>
      </c>
      <c r="E77" s="504" t="str">
        <f>IF(ISERROR((E12)/(E33)),"n/a",((E12)/(E33)))</f>
        <v>n/a</v>
      </c>
    </row>
    <row r="78" spans="1:5" ht="30" customHeight="1">
      <c r="A78" s="501" t="s">
        <v>291</v>
      </c>
      <c r="B78" s="505" t="s">
        <v>344</v>
      </c>
      <c r="C78" s="541" t="str">
        <f>IFERROR((C12*365)/C66,"n/a")</f>
        <v>n/a</v>
      </c>
      <c r="D78" s="541" t="str">
        <f>IFERROR((D12*365)/D66,"n/a")</f>
        <v>n/a</v>
      </c>
      <c r="E78" s="542" t="str">
        <f>IFERROR((E12*365)/E66,"n/a")</f>
        <v>n/a</v>
      </c>
    </row>
    <row r="79" spans="1:5" ht="30" customHeight="1">
      <c r="A79" s="501" t="s">
        <v>341</v>
      </c>
      <c r="B79" s="502" t="s">
        <v>288</v>
      </c>
      <c r="C79" s="503" t="str">
        <f>IFERROR((+C31+C36)/C46,"n/a")</f>
        <v>n/a</v>
      </c>
      <c r="D79" s="503" t="str">
        <f>IFERROR((+D31+D36)/D46,"n/a")</f>
        <v>n/a</v>
      </c>
      <c r="E79" s="504" t="str">
        <f>IFERROR((+E31+E36)/E46,"n/a")</f>
        <v>n/a</v>
      </c>
    </row>
    <row r="80" spans="1:5" ht="30" customHeight="1">
      <c r="A80" s="535" t="s">
        <v>289</v>
      </c>
      <c r="B80" s="536" t="s">
        <v>290</v>
      </c>
      <c r="C80" s="537" t="str">
        <f>IFERROR(C41/C46,"n/a")</f>
        <v>n/a</v>
      </c>
      <c r="D80" s="537" t="str">
        <f>IFERROR(D41/D46,"n/a")</f>
        <v>n/a</v>
      </c>
      <c r="E80" s="538" t="str">
        <f>IFERROR(E41/E46,"n/a")</f>
        <v>n/a</v>
      </c>
    </row>
    <row r="81" spans="1:5" ht="30" customHeight="1">
      <c r="A81" s="506" t="s">
        <v>342</v>
      </c>
      <c r="B81" s="507" t="s">
        <v>343</v>
      </c>
      <c r="C81" s="539" t="str">
        <f>IFERROR((+C31+C36)/C48,"n/a")</f>
        <v>n/a</v>
      </c>
      <c r="D81" s="539" t="str">
        <f>IFERROR((+D31+D36)/D48,"n/a")</f>
        <v>n/a</v>
      </c>
      <c r="E81" s="540" t="str">
        <f>IFERROR((+E31+E36)/E48,"n/a")</f>
        <v>n/a</v>
      </c>
    </row>
    <row r="82" spans="1:5">
      <c r="A82" s="15"/>
      <c r="B82" s="15"/>
      <c r="C82" s="14"/>
      <c r="D82" s="14"/>
      <c r="E82" s="14"/>
    </row>
    <row r="83" spans="1:5">
      <c r="A83" s="15"/>
      <c r="B83" s="15"/>
      <c r="C83" s="14"/>
      <c r="D83" s="14"/>
      <c r="E83" s="14"/>
    </row>
    <row r="84" spans="1:5">
      <c r="A84" s="15"/>
      <c r="B84" s="15"/>
      <c r="C84" s="14"/>
      <c r="D84" s="14"/>
      <c r="E84" s="14"/>
    </row>
    <row r="85" spans="1:5">
      <c r="A85" s="15" t="s">
        <v>33</v>
      </c>
      <c r="B85" s="15"/>
      <c r="C85" s="514">
        <f>+C46-C71</f>
        <v>0</v>
      </c>
      <c r="D85" s="514">
        <f>+D46-D71</f>
        <v>0</v>
      </c>
      <c r="E85" s="514">
        <f>+E46-E71</f>
        <v>0</v>
      </c>
    </row>
    <row r="86" spans="1:5">
      <c r="A86" s="15"/>
      <c r="B86" s="15"/>
      <c r="C86" s="14"/>
      <c r="D86" s="14"/>
      <c r="E86" s="14"/>
    </row>
    <row r="87" spans="1:5">
      <c r="A87" s="15"/>
      <c r="B87" s="15"/>
      <c r="C87" s="14"/>
      <c r="D87" s="14"/>
      <c r="E87" s="14"/>
    </row>
    <row r="88" spans="1:5">
      <c r="A88" s="15"/>
      <c r="B88" s="15"/>
      <c r="C88" s="14"/>
      <c r="D88" s="14"/>
      <c r="E88" s="14"/>
    </row>
    <row r="89" spans="1:5">
      <c r="A89" s="15"/>
      <c r="B89" s="15"/>
      <c r="C89" s="14"/>
      <c r="D89" s="14"/>
      <c r="E89" s="14"/>
    </row>
    <row r="90" spans="1:5">
      <c r="A90" s="15"/>
      <c r="B90" s="15"/>
      <c r="C90" s="14"/>
      <c r="D90" s="14"/>
      <c r="E90" s="14"/>
    </row>
    <row r="91" spans="1:5">
      <c r="A91" s="15"/>
      <c r="B91" s="15"/>
      <c r="C91" s="14"/>
      <c r="D91" s="14"/>
      <c r="E91" s="14"/>
    </row>
    <row r="92" spans="1:5">
      <c r="A92" s="15"/>
      <c r="B92" s="15"/>
      <c r="C92" s="14"/>
      <c r="D92" s="14"/>
      <c r="E92" s="14"/>
    </row>
    <row r="93" spans="1:5">
      <c r="A93" s="583" t="s">
        <v>386</v>
      </c>
      <c r="C93" s="14"/>
      <c r="D93" s="14"/>
      <c r="E93" s="14"/>
    </row>
    <row r="94" spans="1:5">
      <c r="A94" s="32" t="s">
        <v>258</v>
      </c>
      <c r="C94" s="14"/>
      <c r="D94" s="14"/>
      <c r="E94" s="14"/>
    </row>
    <row r="95" spans="1:5">
      <c r="A95" s="32" t="s">
        <v>345</v>
      </c>
      <c r="C95" s="14"/>
      <c r="D95" s="14"/>
      <c r="E95" s="14"/>
    </row>
    <row r="96" spans="1:5">
      <c r="A96" s="32" t="s">
        <v>346</v>
      </c>
      <c r="C96" s="14"/>
      <c r="D96" s="14"/>
      <c r="E96" s="14"/>
    </row>
    <row r="97" spans="1:5">
      <c r="A97" s="32"/>
      <c r="C97" s="14"/>
      <c r="D97" s="14"/>
      <c r="E97" s="14"/>
    </row>
    <row r="98" spans="1:5">
      <c r="A98" s="584" t="s">
        <v>347</v>
      </c>
      <c r="C98" s="14"/>
      <c r="D98" s="14"/>
      <c r="E98" s="14"/>
    </row>
    <row r="99" spans="1:5">
      <c r="A99" s="585" t="s">
        <v>348</v>
      </c>
      <c r="C99" s="14"/>
      <c r="D99" s="14"/>
      <c r="E99" s="14"/>
    </row>
    <row r="100" spans="1:5">
      <c r="A100" s="15"/>
      <c r="B100" s="15"/>
      <c r="C100" s="14"/>
      <c r="D100" s="14"/>
      <c r="E100" s="14"/>
    </row>
    <row r="101" spans="1:5">
      <c r="A101" s="15"/>
      <c r="B101" s="15"/>
      <c r="C101" s="14"/>
      <c r="D101" s="14"/>
      <c r="E101" s="14"/>
    </row>
    <row r="102" spans="1:5">
      <c r="A102" s="15"/>
      <c r="B102" s="15"/>
      <c r="C102" s="14"/>
      <c r="D102" s="14"/>
      <c r="E102" s="14"/>
    </row>
    <row r="103" spans="1:5">
      <c r="A103" s="15"/>
      <c r="B103" s="15"/>
      <c r="C103" s="14"/>
      <c r="D103" s="14"/>
      <c r="E103" s="14"/>
    </row>
    <row r="104" spans="1:5">
      <c r="A104" s="15"/>
      <c r="B104" s="15"/>
      <c r="C104" s="14"/>
      <c r="D104" s="14"/>
      <c r="E104" s="14"/>
    </row>
    <row r="105" spans="1:5">
      <c r="A105" s="15"/>
      <c r="B105" s="15"/>
      <c r="C105" s="14"/>
      <c r="D105" s="14"/>
      <c r="E105" s="14"/>
    </row>
    <row r="106" spans="1:5">
      <c r="A106" s="15"/>
      <c r="B106" s="15"/>
      <c r="C106" s="14"/>
      <c r="D106" s="14"/>
      <c r="E106" s="14"/>
    </row>
    <row r="107" spans="1:5">
      <c r="A107" s="15"/>
      <c r="B107" s="15"/>
      <c r="C107" s="14"/>
      <c r="D107" s="14"/>
      <c r="E107" s="14"/>
    </row>
    <row r="108" spans="1:5">
      <c r="A108" s="15"/>
      <c r="B108" s="15"/>
      <c r="C108" s="14"/>
      <c r="D108" s="14"/>
      <c r="E108" s="14"/>
    </row>
    <row r="109" spans="1:5">
      <c r="A109" s="15"/>
      <c r="B109" s="15"/>
      <c r="C109" s="14"/>
      <c r="D109" s="14"/>
      <c r="E109" s="14"/>
    </row>
    <row r="110" spans="1:5">
      <c r="A110" s="15"/>
      <c r="B110" s="15"/>
      <c r="C110" s="14"/>
      <c r="D110" s="14"/>
      <c r="E110" s="14"/>
    </row>
    <row r="111" spans="1:5">
      <c r="A111" s="15"/>
      <c r="B111" s="15"/>
      <c r="C111" s="14"/>
      <c r="D111" s="14"/>
      <c r="E111" s="14"/>
    </row>
    <row r="112" spans="1:5">
      <c r="A112" s="15"/>
      <c r="B112" s="15"/>
      <c r="C112" s="14"/>
      <c r="D112" s="14"/>
      <c r="E112" s="14"/>
    </row>
    <row r="113" spans="1:5">
      <c r="A113" s="15"/>
      <c r="B113" s="15"/>
      <c r="C113" s="14"/>
      <c r="D113" s="14"/>
      <c r="E113" s="14"/>
    </row>
    <row r="114" spans="1:5">
      <c r="A114" s="15"/>
      <c r="B114" s="15"/>
      <c r="C114" s="14"/>
      <c r="D114" s="14"/>
      <c r="E114" s="14"/>
    </row>
    <row r="115" spans="1:5">
      <c r="A115" s="15"/>
      <c r="B115" s="15"/>
      <c r="C115" s="14"/>
      <c r="D115" s="14"/>
      <c r="E115" s="14"/>
    </row>
    <row r="116" spans="1:5">
      <c r="A116" s="15"/>
      <c r="B116" s="15"/>
      <c r="C116" s="14"/>
      <c r="D116" s="14"/>
      <c r="E116" s="14"/>
    </row>
    <row r="117" spans="1:5">
      <c r="A117" s="15"/>
      <c r="B117" s="15"/>
      <c r="C117" s="14"/>
      <c r="D117" s="14"/>
      <c r="E117" s="14"/>
    </row>
  </sheetData>
  <conditionalFormatting sqref="F17">
    <cfRule type="expression" priority="1" stopIfTrue="1">
      <formula>AND($C$78&lt;100,$C$78&gt;90)</formula>
    </cfRule>
  </conditionalFormatting>
  <dataValidations count="2">
    <dataValidation type="list" allowBlank="1" showInputMessage="1" showErrorMessage="1" sqref="C6:E6">
      <formula1>$A$94:$A$96</formula1>
    </dataValidation>
    <dataValidation type="list" allowBlank="1" showInputMessage="1" showErrorMessage="1" sqref="C7">
      <formula1>$A$98:$A$99</formula1>
    </dataValidation>
  </dataValidations>
  <printOptions horizontalCentered="1"/>
  <pageMargins left="0.2" right="0.2" top="0.75" bottom="0.5" header="0.3" footer="0.3"/>
  <pageSetup scale="95" orientation="portrait" horizontalDpi="0" verticalDpi="0" r:id="rId1"/>
  <headerFooter>
    <oddFooter>&amp;C&amp;P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5"/>
  <sheetViews>
    <sheetView showGridLines="0" zoomScale="115" workbookViewId="0">
      <selection activeCell="A3" sqref="A3"/>
    </sheetView>
  </sheetViews>
  <sheetFormatPr defaultColWidth="8.85546875" defaultRowHeight="12.75"/>
  <cols>
    <col min="1" max="2" width="10.7109375" customWidth="1"/>
    <col min="3" max="3" width="12.7109375" customWidth="1"/>
    <col min="4" max="4" width="11.7109375" customWidth="1"/>
    <col min="5" max="5" width="12.7109375" customWidth="1"/>
    <col min="6" max="8" width="12.7109375" style="7" customWidth="1"/>
    <col min="9" max="12" width="15.85546875" style="7" customWidth="1"/>
    <col min="13" max="13" width="6.42578125" customWidth="1"/>
  </cols>
  <sheetData>
    <row r="2" spans="1:12" s="56" customFormat="1" ht="15.75">
      <c r="A2" s="82" t="s">
        <v>432</v>
      </c>
      <c r="B2" s="82"/>
      <c r="C2" s="82"/>
      <c r="D2" s="82"/>
      <c r="E2" s="82"/>
      <c r="F2" s="82"/>
      <c r="G2" s="82"/>
      <c r="H2" s="82"/>
      <c r="I2" s="120"/>
      <c r="J2" s="120"/>
      <c r="K2" s="120"/>
      <c r="L2" s="120"/>
    </row>
    <row r="3" spans="1:12" ht="12.75" customHeight="1">
      <c r="F3" s="78"/>
    </row>
    <row r="4" spans="1:12" ht="12.75" customHeight="1">
      <c r="A4" s="400" t="s">
        <v>225</v>
      </c>
      <c r="B4" s="401"/>
      <c r="C4" s="402"/>
      <c r="D4" s="402"/>
      <c r="E4" s="402"/>
      <c r="F4" s="401"/>
      <c r="G4" s="401"/>
    </row>
    <row r="5" spans="1:12" ht="12.75" customHeight="1">
      <c r="B5" s="84"/>
      <c r="C5" s="80"/>
      <c r="D5" s="80"/>
      <c r="E5" s="80"/>
    </row>
    <row r="6" spans="1:12" ht="13.5" customHeight="1">
      <c r="A6" s="74" t="s">
        <v>54</v>
      </c>
      <c r="B6" s="74"/>
      <c r="C6" s="85"/>
      <c r="E6" s="103" t="s">
        <v>57</v>
      </c>
      <c r="F6" s="104"/>
      <c r="G6" s="104"/>
      <c r="H6" s="105"/>
    </row>
    <row r="7" spans="1:12" ht="13.5" customHeight="1">
      <c r="A7" s="36" t="s">
        <v>56</v>
      </c>
      <c r="B7" s="125"/>
      <c r="C7" s="546">
        <v>43831</v>
      </c>
      <c r="E7" s="100" t="s">
        <v>55</v>
      </c>
      <c r="F7" s="114" t="s">
        <v>46</v>
      </c>
      <c r="G7" s="115" t="s">
        <v>47</v>
      </c>
      <c r="H7" s="116" t="s">
        <v>62</v>
      </c>
    </row>
    <row r="8" spans="1:12">
      <c r="A8" s="36" t="s">
        <v>50</v>
      </c>
      <c r="B8" s="86"/>
      <c r="C8" s="87">
        <v>0</v>
      </c>
      <c r="E8" s="112">
        <v>1</v>
      </c>
      <c r="F8" s="113">
        <f>SUM(D43:D54)</f>
        <v>0</v>
      </c>
      <c r="G8" s="113">
        <f>SUM(E43:E54)</f>
        <v>0</v>
      </c>
      <c r="H8" s="597">
        <f>SUM(F43:F54)</f>
        <v>0</v>
      </c>
    </row>
    <row r="9" spans="1:12">
      <c r="A9" s="88" t="s">
        <v>49</v>
      </c>
      <c r="B9" s="86"/>
      <c r="C9" s="89">
        <v>0</v>
      </c>
      <c r="E9" s="98">
        <f>+E8+1</f>
        <v>2</v>
      </c>
      <c r="F9" s="99">
        <f>SUM(D55:D66)</f>
        <v>0</v>
      </c>
      <c r="G9" s="99">
        <f>SUM(E55:E66)</f>
        <v>0</v>
      </c>
      <c r="H9" s="598">
        <f>SUM(F55:F66)</f>
        <v>0</v>
      </c>
    </row>
    <row r="10" spans="1:12">
      <c r="A10" s="88" t="s">
        <v>51</v>
      </c>
      <c r="B10" s="86"/>
      <c r="C10" s="90">
        <v>0</v>
      </c>
      <c r="E10" s="98">
        <f t="shared" ref="E10:E37" si="0">+E9+1</f>
        <v>3</v>
      </c>
      <c r="F10" s="99">
        <f>SUM(D67:D78)</f>
        <v>0</v>
      </c>
      <c r="G10" s="99">
        <f>SUM(E67:E78)</f>
        <v>0</v>
      </c>
      <c r="H10" s="598">
        <f>SUM(F67:F78)</f>
        <v>0</v>
      </c>
    </row>
    <row r="11" spans="1:12" ht="12.75" customHeight="1">
      <c r="A11" s="91" t="s">
        <v>52</v>
      </c>
      <c r="B11" s="86"/>
      <c r="C11" s="90">
        <v>0</v>
      </c>
      <c r="E11" s="98">
        <f t="shared" si="0"/>
        <v>4</v>
      </c>
      <c r="F11" s="99">
        <f>SUM(D79:D90)</f>
        <v>0</v>
      </c>
      <c r="G11" s="99">
        <f>SUM(E79:E90)</f>
        <v>0</v>
      </c>
      <c r="H11" s="598">
        <f>SUM(F79:F90)</f>
        <v>0</v>
      </c>
    </row>
    <row r="12" spans="1:12">
      <c r="A12" s="88" t="s">
        <v>13</v>
      </c>
      <c r="B12" s="86"/>
      <c r="C12" s="92">
        <f>IFERROR(-PMT($C$9/12, $C$10, $C$8),0)</f>
        <v>0</v>
      </c>
      <c r="E12" s="98">
        <f t="shared" si="0"/>
        <v>5</v>
      </c>
      <c r="F12" s="99">
        <f>SUM(D91:D102)</f>
        <v>0</v>
      </c>
      <c r="G12" s="99">
        <f>SUM(E91:E102)</f>
        <v>0</v>
      </c>
      <c r="H12" s="598">
        <f>SUM(F91:F102)</f>
        <v>0</v>
      </c>
    </row>
    <row r="13" spans="1:12">
      <c r="A13" s="88" t="s">
        <v>17</v>
      </c>
      <c r="B13" s="86"/>
      <c r="C13" s="92">
        <f>+C12*12</f>
        <v>0</v>
      </c>
      <c r="E13" s="98">
        <f t="shared" si="0"/>
        <v>6</v>
      </c>
      <c r="F13" s="99">
        <f>SUM(D103:D114)</f>
        <v>0</v>
      </c>
      <c r="G13" s="99">
        <f>SUM(E103:E114)</f>
        <v>0</v>
      </c>
      <c r="H13" s="598">
        <f>SUM(F103:F114)</f>
        <v>0</v>
      </c>
    </row>
    <row r="14" spans="1:12">
      <c r="A14" s="93" t="s">
        <v>53</v>
      </c>
      <c r="B14" s="94"/>
      <c r="C14" s="95">
        <f>IF(ISERROR(FV(C9/12,C11,C12,-C8)),"NA",(FV(C9/12,C11,C12,-C8)))</f>
        <v>0</v>
      </c>
      <c r="E14" s="98">
        <f t="shared" si="0"/>
        <v>7</v>
      </c>
      <c r="F14" s="99">
        <f>SUM(D115:D126)</f>
        <v>0</v>
      </c>
      <c r="G14" s="99">
        <f>SUM(E115:E126)</f>
        <v>0</v>
      </c>
      <c r="H14" s="598">
        <f>SUM(F115:F126)</f>
        <v>0</v>
      </c>
    </row>
    <row r="15" spans="1:12" ht="12.75" customHeight="1">
      <c r="E15" s="98">
        <f t="shared" si="0"/>
        <v>8</v>
      </c>
      <c r="F15" s="99">
        <f>SUM(D127:D138)</f>
        <v>0</v>
      </c>
      <c r="G15" s="99">
        <f>SUM(E127:E138)</f>
        <v>0</v>
      </c>
      <c r="H15" s="598">
        <f>SUM(F127:F138)</f>
        <v>0</v>
      </c>
    </row>
    <row r="16" spans="1:12" ht="12.75" customHeight="1">
      <c r="A16" s="22"/>
      <c r="E16" s="98">
        <f t="shared" si="0"/>
        <v>9</v>
      </c>
      <c r="F16" s="99">
        <f>SUM(D139:D150)</f>
        <v>0</v>
      </c>
      <c r="G16" s="99">
        <f>SUM(E139:E150)</f>
        <v>0</v>
      </c>
      <c r="H16" s="598">
        <f>SUM(F139:F150)</f>
        <v>0</v>
      </c>
    </row>
    <row r="17" spans="5:8" ht="12.75" customHeight="1">
      <c r="E17" s="98">
        <f t="shared" si="0"/>
        <v>10</v>
      </c>
      <c r="F17" s="99">
        <f>SUM(D151:D162)</f>
        <v>0</v>
      </c>
      <c r="G17" s="99">
        <f>SUM(E151:E162)</f>
        <v>0</v>
      </c>
      <c r="H17" s="598">
        <f>SUM(F151:F162)</f>
        <v>0</v>
      </c>
    </row>
    <row r="18" spans="5:8">
      <c r="E18" s="98">
        <f t="shared" si="0"/>
        <v>11</v>
      </c>
      <c r="F18" s="99">
        <f>SUM(D163:D174)</f>
        <v>0</v>
      </c>
      <c r="G18" s="99">
        <f>SUM(E163:E174)</f>
        <v>0</v>
      </c>
      <c r="H18" s="598">
        <f>SUM(F163:F174)</f>
        <v>0</v>
      </c>
    </row>
    <row r="19" spans="5:8">
      <c r="E19" s="98">
        <f t="shared" si="0"/>
        <v>12</v>
      </c>
      <c r="F19" s="99">
        <f>SUM(D175:D186)</f>
        <v>0</v>
      </c>
      <c r="G19" s="99">
        <f>SUM(E175:E186)</f>
        <v>0</v>
      </c>
      <c r="H19" s="598">
        <f>SUM(F175:F186)</f>
        <v>0</v>
      </c>
    </row>
    <row r="20" spans="5:8">
      <c r="E20" s="98">
        <f t="shared" si="0"/>
        <v>13</v>
      </c>
      <c r="F20" s="99">
        <f>SUM(D187:D198)</f>
        <v>0</v>
      </c>
      <c r="G20" s="99">
        <f>SUM(E187:E198)</f>
        <v>0</v>
      </c>
      <c r="H20" s="598">
        <f>SUM(F187:F198)</f>
        <v>0</v>
      </c>
    </row>
    <row r="21" spans="5:8">
      <c r="E21" s="98">
        <f t="shared" si="0"/>
        <v>14</v>
      </c>
      <c r="F21" s="99">
        <f>SUM(D199:D210)</f>
        <v>0</v>
      </c>
      <c r="G21" s="99">
        <f>SUM(E199:E210)</f>
        <v>0</v>
      </c>
      <c r="H21" s="598">
        <f>SUM(F199:F210)</f>
        <v>0</v>
      </c>
    </row>
    <row r="22" spans="5:8">
      <c r="E22" s="98">
        <f t="shared" si="0"/>
        <v>15</v>
      </c>
      <c r="F22" s="99">
        <f>SUM(D211:D222)</f>
        <v>0</v>
      </c>
      <c r="G22" s="99">
        <f>SUM(E211:E222)</f>
        <v>0</v>
      </c>
      <c r="H22" s="598">
        <f>SUM(F211:F222)</f>
        <v>0</v>
      </c>
    </row>
    <row r="23" spans="5:8">
      <c r="E23" s="98">
        <f t="shared" si="0"/>
        <v>16</v>
      </c>
      <c r="F23" s="99">
        <f>SUM(D223:D234)</f>
        <v>0</v>
      </c>
      <c r="G23" s="99">
        <f>SUM(E223:E234)</f>
        <v>0</v>
      </c>
      <c r="H23" s="598">
        <f>SUM(F223:F234)</f>
        <v>0</v>
      </c>
    </row>
    <row r="24" spans="5:8">
      <c r="E24" s="98">
        <f t="shared" si="0"/>
        <v>17</v>
      </c>
      <c r="F24" s="99">
        <f>SUM(D235:D246)</f>
        <v>0</v>
      </c>
      <c r="G24" s="99">
        <f>SUM(E235:E246)</f>
        <v>0</v>
      </c>
      <c r="H24" s="598">
        <f>SUM(F235:F246)</f>
        <v>0</v>
      </c>
    </row>
    <row r="25" spans="5:8">
      <c r="E25" s="98">
        <f t="shared" si="0"/>
        <v>18</v>
      </c>
      <c r="F25" s="99">
        <f>SUM(D247:D258)</f>
        <v>0</v>
      </c>
      <c r="G25" s="99">
        <f>SUM(E247:E258)</f>
        <v>0</v>
      </c>
      <c r="H25" s="598">
        <f>SUM(F247:F258)</f>
        <v>0</v>
      </c>
    </row>
    <row r="26" spans="5:8">
      <c r="E26" s="98">
        <f t="shared" si="0"/>
        <v>19</v>
      </c>
      <c r="F26" s="99">
        <f>SUM(D259:D270)</f>
        <v>0</v>
      </c>
      <c r="G26" s="99">
        <f>SUM(E259:E270)</f>
        <v>0</v>
      </c>
      <c r="H26" s="598">
        <f>SUM(F259:F270)</f>
        <v>0</v>
      </c>
    </row>
    <row r="27" spans="5:8">
      <c r="E27" s="98">
        <f t="shared" si="0"/>
        <v>20</v>
      </c>
      <c r="F27" s="99">
        <f>SUM(D271:D282)</f>
        <v>0</v>
      </c>
      <c r="G27" s="99">
        <f>SUM(E271:E282)</f>
        <v>0</v>
      </c>
      <c r="H27" s="598">
        <f>SUM(F271:F282)</f>
        <v>0</v>
      </c>
    </row>
    <row r="28" spans="5:8">
      <c r="E28" s="98">
        <f t="shared" si="0"/>
        <v>21</v>
      </c>
      <c r="F28" s="99">
        <f>SUM(D283:D294)</f>
        <v>0</v>
      </c>
      <c r="G28" s="99">
        <f>SUM(E283:E294)</f>
        <v>0</v>
      </c>
      <c r="H28" s="598">
        <f>SUM(F283:F294)</f>
        <v>0</v>
      </c>
    </row>
    <row r="29" spans="5:8">
      <c r="E29" s="98">
        <f t="shared" si="0"/>
        <v>22</v>
      </c>
      <c r="F29" s="99">
        <f>SUM(D295:D306)</f>
        <v>0</v>
      </c>
      <c r="G29" s="99">
        <f>SUM(E295:E306)</f>
        <v>0</v>
      </c>
      <c r="H29" s="598">
        <f>SUM(F295:F306)</f>
        <v>0</v>
      </c>
    </row>
    <row r="30" spans="5:8">
      <c r="E30" s="98">
        <f t="shared" si="0"/>
        <v>23</v>
      </c>
      <c r="F30" s="99">
        <f>SUM(D307:D318)</f>
        <v>0</v>
      </c>
      <c r="G30" s="99">
        <f>SUM(E307:E318)</f>
        <v>0</v>
      </c>
      <c r="H30" s="598">
        <f>SUM(F307:F318)</f>
        <v>0</v>
      </c>
    </row>
    <row r="31" spans="5:8">
      <c r="E31" s="98">
        <f t="shared" si="0"/>
        <v>24</v>
      </c>
      <c r="F31" s="99">
        <f>SUM(D319:D330)</f>
        <v>0</v>
      </c>
      <c r="G31" s="99">
        <f>SUM(E319:E330)</f>
        <v>0</v>
      </c>
      <c r="H31" s="598">
        <f>SUM(F319:F330)</f>
        <v>0</v>
      </c>
    </row>
    <row r="32" spans="5:8">
      <c r="E32" s="98">
        <f t="shared" si="0"/>
        <v>25</v>
      </c>
      <c r="F32" s="99">
        <f>SUM(D331:D342)</f>
        <v>0</v>
      </c>
      <c r="G32" s="99">
        <f>SUM(E331:E342)</f>
        <v>0</v>
      </c>
      <c r="H32" s="598">
        <f>SUM(F331:F342)</f>
        <v>0</v>
      </c>
    </row>
    <row r="33" spans="1:8">
      <c r="E33" s="98">
        <f t="shared" si="0"/>
        <v>26</v>
      </c>
      <c r="F33" s="99">
        <f>SUM(D343:D354)</f>
        <v>0</v>
      </c>
      <c r="G33" s="99">
        <f>SUM(E343:E354)</f>
        <v>0</v>
      </c>
      <c r="H33" s="598">
        <f>SUM(F343:F354)</f>
        <v>0</v>
      </c>
    </row>
    <row r="34" spans="1:8">
      <c r="E34" s="98">
        <f t="shared" si="0"/>
        <v>27</v>
      </c>
      <c r="F34" s="99">
        <f>SUM(D355:D366)</f>
        <v>0</v>
      </c>
      <c r="G34" s="99">
        <f>SUM(E355:E366)</f>
        <v>0</v>
      </c>
      <c r="H34" s="598">
        <f>SUM(F355:F366)</f>
        <v>0</v>
      </c>
    </row>
    <row r="35" spans="1:8">
      <c r="E35" s="98">
        <f t="shared" si="0"/>
        <v>28</v>
      </c>
      <c r="F35" s="99">
        <f>SUM(D367:D378)</f>
        <v>0</v>
      </c>
      <c r="G35" s="99">
        <f>SUM(E367:E378)</f>
        <v>0</v>
      </c>
      <c r="H35" s="598">
        <f>SUM(F367:F378)</f>
        <v>0</v>
      </c>
    </row>
    <row r="36" spans="1:8">
      <c r="E36" s="98">
        <f t="shared" si="0"/>
        <v>29</v>
      </c>
      <c r="F36" s="99">
        <f>SUM(D379:D390)</f>
        <v>0</v>
      </c>
      <c r="G36" s="99">
        <f>SUM(E379:E390)</f>
        <v>0</v>
      </c>
      <c r="H36" s="598">
        <f>SUM(F379:F390)</f>
        <v>0</v>
      </c>
    </row>
    <row r="37" spans="1:8">
      <c r="E37" s="98">
        <f t="shared" si="0"/>
        <v>30</v>
      </c>
      <c r="F37" s="99">
        <f>SUM(D391:D402)</f>
        <v>0</v>
      </c>
      <c r="G37" s="99">
        <f>SUM(E391:E402)</f>
        <v>0</v>
      </c>
      <c r="H37" s="598">
        <f>SUM(F391:F402)</f>
        <v>0</v>
      </c>
    </row>
    <row r="38" spans="1:8">
      <c r="E38" s="100" t="s">
        <v>1</v>
      </c>
      <c r="F38" s="101">
        <f>SUM(F8:F37)</f>
        <v>0</v>
      </c>
      <c r="G38" s="101">
        <f>SUM(G8:G37)</f>
        <v>0</v>
      </c>
      <c r="H38" s="102">
        <f>SUM(H8:H37)</f>
        <v>0</v>
      </c>
    </row>
    <row r="40" spans="1:8">
      <c r="A40" s="103" t="s">
        <v>58</v>
      </c>
      <c r="B40" s="104"/>
      <c r="C40" s="104"/>
      <c r="D40" s="104"/>
      <c r="E40" s="104"/>
      <c r="F40" s="104"/>
      <c r="G40" s="105"/>
    </row>
    <row r="41" spans="1:8">
      <c r="A41" s="109"/>
      <c r="B41" s="110"/>
      <c r="C41" s="110" t="s">
        <v>59</v>
      </c>
      <c r="D41" s="110"/>
      <c r="E41" s="110"/>
      <c r="F41" s="110"/>
      <c r="G41" s="111" t="s">
        <v>61</v>
      </c>
    </row>
    <row r="42" spans="1:8">
      <c r="A42" s="117" t="s">
        <v>9</v>
      </c>
      <c r="B42" s="118" t="s">
        <v>48</v>
      </c>
      <c r="C42" s="118" t="s">
        <v>60</v>
      </c>
      <c r="D42" s="118" t="s">
        <v>46</v>
      </c>
      <c r="E42" s="118" t="s">
        <v>47</v>
      </c>
      <c r="F42" s="118" t="s">
        <v>62</v>
      </c>
      <c r="G42" s="119" t="s">
        <v>60</v>
      </c>
    </row>
    <row r="43" spans="1:8">
      <c r="A43" s="106">
        <f>DATE(YEAR(C7),MONTH(C7)+1,DAY(C7))</f>
        <v>43862</v>
      </c>
      <c r="B43" s="108">
        <v>1</v>
      </c>
      <c r="C43" s="121">
        <f>C8</f>
        <v>0</v>
      </c>
      <c r="D43" s="121" t="str">
        <f>IF(G43="$0","$0",(IFERROR(-IPMT($C$9/12,B43,$C$10,$C$8),"$0")))</f>
        <v>$0</v>
      </c>
      <c r="E43" s="552" t="str">
        <f>IF(B43=$C$11, (IF(G43="$0","$0",(IFERROR(-PPMT($C$9/12,B43,$C$10,$C$8),"$0")))+$C$14), (IF(G43="$0","$0",(IFERROR(-PPMT($C$9/12,B43,$C$10,$C$8),"$0")))))</f>
        <v>$0</v>
      </c>
      <c r="F43" s="121" t="str">
        <f>IF(G43="$0","$0",(+(IFERROR(-IPMT($C$9/12,B43,$C$10,$C$8),"$0"))+(IF(B43=$C$11,(IF(G43="$0","$0",(IFERROR(-PPMT($C$9/12,B43,$C$10,$C$8),"$0")))+$C$14),(IF(G43="$0","$0",(IFERROR(-PPMT($C$9/12,B43,$C$10,$C$8),"$0"))))))))</f>
        <v>$0</v>
      </c>
      <c r="G43" s="553" t="str">
        <f>IF(B43=$C$11, (-$C$14+IF((C43-(IFERROR(-PPMT($C$9/12,B43,$C$10,$C$8),"$0")))&gt;$C$14, (C43-(IFERROR(-PPMT($C$9/12,B43,$C$10,$C$8),"$0"))), "$0")), (IF((C43-(IFERROR(-PPMT($C$9/12,B43,$C$10,$C$8),"$0")))&gt;$C$14, (C43-(IFERROR(-PPMT($C$9/12,B43,$C$10,$C$8),0))), "$0")))</f>
        <v>$0</v>
      </c>
    </row>
    <row r="44" spans="1:8">
      <c r="A44" s="106">
        <f>DATE(YEAR(A43),MONTH(A43)+1,DAY(A43))</f>
        <v>43891</v>
      </c>
      <c r="B44" s="107">
        <f>+B43+1</f>
        <v>2</v>
      </c>
      <c r="C44" s="122" t="str">
        <f>G43</f>
        <v>$0</v>
      </c>
      <c r="D44" s="121" t="str">
        <f t="shared" ref="D44:D107" si="1">IF(G44="$0","$0",(IFERROR(-IPMT($C$9/12,B44,$C$10,$C$8),"$0")))</f>
        <v>$0</v>
      </c>
      <c r="E44" s="552" t="str">
        <f t="shared" ref="E44:E107" si="2">IF(B44=$C$11, (IF(G44="$0","$0",(IFERROR(-PPMT($C$9/12,B44,$C$10,$C$8),"$0")))+$C$14), (IF(G44="$0","$0",(IFERROR(-PPMT($C$9/12,B44,$C$10,$C$8),"$0")))))</f>
        <v>$0</v>
      </c>
      <c r="F44" s="121" t="str">
        <f t="shared" ref="F44:F107" si="3">IF(G44="$0","$0",(+(IFERROR(-IPMT($C$9/12,B44,$C$10,$C$8),"$0"))+(IF(B44=$C$11,(IF(G44="$0","$0",(IFERROR(-PPMT($C$9/12,B44,$C$10,$C$8),"$0")))+$C$14),(IF(G44="$0","$0",(IFERROR(-PPMT($C$9/12,B44,$C$10,$C$8),"$0"))))))))</f>
        <v>$0</v>
      </c>
      <c r="G44" s="553" t="str">
        <f t="shared" ref="G44:G107" si="4">IF(B44=$C$11, (-$C$14+IF((C44-(IFERROR(-PPMT($C$9/12,B44,$C$10,$C$8),"$0")))&gt;$C$14, (C44-(IFERROR(-PPMT($C$9/12,B44,$C$10,$C$8),"$0"))), "$0")), (IF((C44-(IFERROR(-PPMT($C$9/12,B44,$C$10,$C$8),"$0")))&gt;$C$14, (C44-(IFERROR(-PPMT($C$9/12,B44,$C$10,$C$8),0))), "$0")))</f>
        <v>$0</v>
      </c>
    </row>
    <row r="45" spans="1:8">
      <c r="A45" s="106">
        <f t="shared" ref="A45:A108" si="5">DATE(YEAR(A44),MONTH(A44)+1,DAY(A44))</f>
        <v>43922</v>
      </c>
      <c r="B45" s="107">
        <f t="shared" ref="B45:B108" si="6">+B44+1</f>
        <v>3</v>
      </c>
      <c r="C45" s="122" t="str">
        <f t="shared" ref="C45:C107" si="7">G44</f>
        <v>$0</v>
      </c>
      <c r="D45" s="121" t="str">
        <f t="shared" si="1"/>
        <v>$0</v>
      </c>
      <c r="E45" s="552" t="str">
        <f t="shared" si="2"/>
        <v>$0</v>
      </c>
      <c r="F45" s="121" t="str">
        <f t="shared" si="3"/>
        <v>$0</v>
      </c>
      <c r="G45" s="553" t="str">
        <f t="shared" si="4"/>
        <v>$0</v>
      </c>
    </row>
    <row r="46" spans="1:8">
      <c r="A46" s="106">
        <f t="shared" si="5"/>
        <v>43952</v>
      </c>
      <c r="B46" s="107">
        <f t="shared" si="6"/>
        <v>4</v>
      </c>
      <c r="C46" s="122" t="str">
        <f t="shared" si="7"/>
        <v>$0</v>
      </c>
      <c r="D46" s="121" t="str">
        <f t="shared" si="1"/>
        <v>$0</v>
      </c>
      <c r="E46" s="552" t="str">
        <f t="shared" si="2"/>
        <v>$0</v>
      </c>
      <c r="F46" s="121" t="str">
        <f t="shared" si="3"/>
        <v>$0</v>
      </c>
      <c r="G46" s="553" t="str">
        <f t="shared" si="4"/>
        <v>$0</v>
      </c>
    </row>
    <row r="47" spans="1:8">
      <c r="A47" s="106">
        <f t="shared" si="5"/>
        <v>43983</v>
      </c>
      <c r="B47" s="107">
        <f t="shared" si="6"/>
        <v>5</v>
      </c>
      <c r="C47" s="122" t="str">
        <f t="shared" si="7"/>
        <v>$0</v>
      </c>
      <c r="D47" s="121" t="str">
        <f t="shared" si="1"/>
        <v>$0</v>
      </c>
      <c r="E47" s="552" t="str">
        <f t="shared" si="2"/>
        <v>$0</v>
      </c>
      <c r="F47" s="121" t="str">
        <f t="shared" si="3"/>
        <v>$0</v>
      </c>
      <c r="G47" s="553" t="str">
        <f t="shared" si="4"/>
        <v>$0</v>
      </c>
    </row>
    <row r="48" spans="1:8">
      <c r="A48" s="106">
        <f t="shared" si="5"/>
        <v>44013</v>
      </c>
      <c r="B48" s="107">
        <f t="shared" si="6"/>
        <v>6</v>
      </c>
      <c r="C48" s="122" t="str">
        <f t="shared" si="7"/>
        <v>$0</v>
      </c>
      <c r="D48" s="121" t="str">
        <f t="shared" si="1"/>
        <v>$0</v>
      </c>
      <c r="E48" s="552" t="str">
        <f t="shared" si="2"/>
        <v>$0</v>
      </c>
      <c r="F48" s="121" t="str">
        <f t="shared" si="3"/>
        <v>$0</v>
      </c>
      <c r="G48" s="553" t="str">
        <f t="shared" si="4"/>
        <v>$0</v>
      </c>
    </row>
    <row r="49" spans="1:14">
      <c r="A49" s="106">
        <f t="shared" si="5"/>
        <v>44044</v>
      </c>
      <c r="B49" s="107">
        <f t="shared" si="6"/>
        <v>7</v>
      </c>
      <c r="C49" s="122" t="str">
        <f t="shared" si="7"/>
        <v>$0</v>
      </c>
      <c r="D49" s="121" t="str">
        <f t="shared" si="1"/>
        <v>$0</v>
      </c>
      <c r="E49" s="552" t="str">
        <f t="shared" si="2"/>
        <v>$0</v>
      </c>
      <c r="F49" s="121" t="str">
        <f t="shared" si="3"/>
        <v>$0</v>
      </c>
      <c r="G49" s="553" t="str">
        <f t="shared" si="4"/>
        <v>$0</v>
      </c>
    </row>
    <row r="50" spans="1:14">
      <c r="A50" s="106">
        <f t="shared" si="5"/>
        <v>44075</v>
      </c>
      <c r="B50" s="107">
        <f t="shared" si="6"/>
        <v>8</v>
      </c>
      <c r="C50" s="122" t="str">
        <f t="shared" si="7"/>
        <v>$0</v>
      </c>
      <c r="D50" s="121" t="str">
        <f t="shared" si="1"/>
        <v>$0</v>
      </c>
      <c r="E50" s="552" t="str">
        <f t="shared" si="2"/>
        <v>$0</v>
      </c>
      <c r="F50" s="121" t="str">
        <f t="shared" si="3"/>
        <v>$0</v>
      </c>
      <c r="G50" s="553" t="str">
        <f t="shared" si="4"/>
        <v>$0</v>
      </c>
    </row>
    <row r="51" spans="1:14">
      <c r="A51" s="106">
        <f t="shared" si="5"/>
        <v>44105</v>
      </c>
      <c r="B51" s="107">
        <f t="shared" si="6"/>
        <v>9</v>
      </c>
      <c r="C51" s="122" t="str">
        <f t="shared" si="7"/>
        <v>$0</v>
      </c>
      <c r="D51" s="121" t="str">
        <f t="shared" si="1"/>
        <v>$0</v>
      </c>
      <c r="E51" s="552" t="str">
        <f t="shared" si="2"/>
        <v>$0</v>
      </c>
      <c r="F51" s="121" t="str">
        <f t="shared" si="3"/>
        <v>$0</v>
      </c>
      <c r="G51" s="553" t="str">
        <f t="shared" si="4"/>
        <v>$0</v>
      </c>
    </row>
    <row r="52" spans="1:14">
      <c r="A52" s="106">
        <f t="shared" si="5"/>
        <v>44136</v>
      </c>
      <c r="B52" s="107">
        <f t="shared" si="6"/>
        <v>10</v>
      </c>
      <c r="C52" s="122" t="str">
        <f t="shared" si="7"/>
        <v>$0</v>
      </c>
      <c r="D52" s="121" t="str">
        <f t="shared" si="1"/>
        <v>$0</v>
      </c>
      <c r="E52" s="552" t="str">
        <f t="shared" si="2"/>
        <v>$0</v>
      </c>
      <c r="F52" s="121" t="str">
        <f t="shared" si="3"/>
        <v>$0</v>
      </c>
      <c r="G52" s="553" t="str">
        <f t="shared" si="4"/>
        <v>$0</v>
      </c>
    </row>
    <row r="53" spans="1:14">
      <c r="A53" s="106">
        <f t="shared" si="5"/>
        <v>44166</v>
      </c>
      <c r="B53" s="107">
        <f t="shared" si="6"/>
        <v>11</v>
      </c>
      <c r="C53" s="122" t="str">
        <f t="shared" si="7"/>
        <v>$0</v>
      </c>
      <c r="D53" s="121" t="str">
        <f t="shared" si="1"/>
        <v>$0</v>
      </c>
      <c r="E53" s="552" t="str">
        <f t="shared" si="2"/>
        <v>$0</v>
      </c>
      <c r="F53" s="121" t="str">
        <f t="shared" si="3"/>
        <v>$0</v>
      </c>
      <c r="G53" s="553" t="str">
        <f t="shared" si="4"/>
        <v>$0</v>
      </c>
    </row>
    <row r="54" spans="1:14">
      <c r="A54" s="106">
        <f t="shared" si="5"/>
        <v>44197</v>
      </c>
      <c r="B54" s="107">
        <f t="shared" si="6"/>
        <v>12</v>
      </c>
      <c r="C54" s="122" t="str">
        <f t="shared" si="7"/>
        <v>$0</v>
      </c>
      <c r="D54" s="121" t="str">
        <f t="shared" si="1"/>
        <v>$0</v>
      </c>
      <c r="E54" s="552" t="str">
        <f t="shared" si="2"/>
        <v>$0</v>
      </c>
      <c r="F54" s="121" t="str">
        <f t="shared" si="3"/>
        <v>$0</v>
      </c>
      <c r="G54" s="553" t="str">
        <f t="shared" si="4"/>
        <v>$0</v>
      </c>
    </row>
    <row r="55" spans="1:14">
      <c r="A55" s="106">
        <f t="shared" si="5"/>
        <v>44228</v>
      </c>
      <c r="B55" s="107">
        <f t="shared" si="6"/>
        <v>13</v>
      </c>
      <c r="C55" s="122" t="str">
        <f t="shared" si="7"/>
        <v>$0</v>
      </c>
      <c r="D55" s="121" t="str">
        <f t="shared" si="1"/>
        <v>$0</v>
      </c>
      <c r="E55" s="552" t="str">
        <f t="shared" si="2"/>
        <v>$0</v>
      </c>
      <c r="F55" s="121" t="str">
        <f t="shared" si="3"/>
        <v>$0</v>
      </c>
      <c r="G55" s="553" t="str">
        <f t="shared" si="4"/>
        <v>$0</v>
      </c>
    </row>
    <row r="56" spans="1:14">
      <c r="A56" s="106">
        <f t="shared" si="5"/>
        <v>44256</v>
      </c>
      <c r="B56" s="107">
        <f t="shared" si="6"/>
        <v>14</v>
      </c>
      <c r="C56" s="122" t="str">
        <f t="shared" si="7"/>
        <v>$0</v>
      </c>
      <c r="D56" s="121" t="str">
        <f t="shared" si="1"/>
        <v>$0</v>
      </c>
      <c r="E56" s="552" t="str">
        <f t="shared" si="2"/>
        <v>$0</v>
      </c>
      <c r="F56" s="121" t="str">
        <f t="shared" si="3"/>
        <v>$0</v>
      </c>
      <c r="G56" s="553" t="str">
        <f t="shared" si="4"/>
        <v>$0</v>
      </c>
    </row>
    <row r="57" spans="1:14">
      <c r="A57" s="106">
        <f t="shared" si="5"/>
        <v>44287</v>
      </c>
      <c r="B57" s="107">
        <f t="shared" si="6"/>
        <v>15</v>
      </c>
      <c r="C57" s="122" t="str">
        <f t="shared" si="7"/>
        <v>$0</v>
      </c>
      <c r="D57" s="121" t="str">
        <f t="shared" si="1"/>
        <v>$0</v>
      </c>
      <c r="E57" s="552" t="str">
        <f t="shared" si="2"/>
        <v>$0</v>
      </c>
      <c r="F57" s="121" t="str">
        <f t="shared" si="3"/>
        <v>$0</v>
      </c>
      <c r="G57" s="553" t="str">
        <f t="shared" si="4"/>
        <v>$0</v>
      </c>
    </row>
    <row r="58" spans="1:14">
      <c r="A58" s="106">
        <f t="shared" si="5"/>
        <v>44317</v>
      </c>
      <c r="B58" s="107">
        <f t="shared" si="6"/>
        <v>16</v>
      </c>
      <c r="C58" s="122" t="str">
        <f t="shared" si="7"/>
        <v>$0</v>
      </c>
      <c r="D58" s="121" t="str">
        <f t="shared" si="1"/>
        <v>$0</v>
      </c>
      <c r="E58" s="552" t="str">
        <f t="shared" si="2"/>
        <v>$0</v>
      </c>
      <c r="F58" s="121" t="str">
        <f t="shared" si="3"/>
        <v>$0</v>
      </c>
      <c r="G58" s="553" t="str">
        <f t="shared" si="4"/>
        <v>$0</v>
      </c>
    </row>
    <row r="59" spans="1:14">
      <c r="A59" s="106">
        <f t="shared" si="5"/>
        <v>44348</v>
      </c>
      <c r="B59" s="107">
        <f t="shared" si="6"/>
        <v>17</v>
      </c>
      <c r="C59" s="122" t="str">
        <f t="shared" si="7"/>
        <v>$0</v>
      </c>
      <c r="D59" s="121" t="str">
        <f t="shared" si="1"/>
        <v>$0</v>
      </c>
      <c r="E59" s="552" t="str">
        <f t="shared" si="2"/>
        <v>$0</v>
      </c>
      <c r="F59" s="121" t="str">
        <f t="shared" si="3"/>
        <v>$0</v>
      </c>
      <c r="G59" s="553" t="str">
        <f t="shared" si="4"/>
        <v>$0</v>
      </c>
    </row>
    <row r="60" spans="1:14">
      <c r="A60" s="106">
        <f t="shared" si="5"/>
        <v>44378</v>
      </c>
      <c r="B60" s="107">
        <f t="shared" si="6"/>
        <v>18</v>
      </c>
      <c r="C60" s="122" t="str">
        <f t="shared" si="7"/>
        <v>$0</v>
      </c>
      <c r="D60" s="121" t="str">
        <f t="shared" si="1"/>
        <v>$0</v>
      </c>
      <c r="E60" s="552" t="str">
        <f t="shared" si="2"/>
        <v>$0</v>
      </c>
      <c r="F60" s="121" t="str">
        <f t="shared" si="3"/>
        <v>$0</v>
      </c>
      <c r="G60" s="553" t="str">
        <f t="shared" si="4"/>
        <v>$0</v>
      </c>
      <c r="N60" s="7"/>
    </row>
    <row r="61" spans="1:14">
      <c r="A61" s="106">
        <f t="shared" si="5"/>
        <v>44409</v>
      </c>
      <c r="B61" s="107">
        <f t="shared" si="6"/>
        <v>19</v>
      </c>
      <c r="C61" s="122" t="str">
        <f t="shared" si="7"/>
        <v>$0</v>
      </c>
      <c r="D61" s="121" t="str">
        <f t="shared" si="1"/>
        <v>$0</v>
      </c>
      <c r="E61" s="552" t="str">
        <f t="shared" si="2"/>
        <v>$0</v>
      </c>
      <c r="F61" s="121" t="str">
        <f t="shared" si="3"/>
        <v>$0</v>
      </c>
      <c r="G61" s="553" t="str">
        <f t="shared" si="4"/>
        <v>$0</v>
      </c>
    </row>
    <row r="62" spans="1:14">
      <c r="A62" s="106">
        <f t="shared" si="5"/>
        <v>44440</v>
      </c>
      <c r="B62" s="107">
        <f t="shared" si="6"/>
        <v>20</v>
      </c>
      <c r="C62" s="122" t="str">
        <f t="shared" si="7"/>
        <v>$0</v>
      </c>
      <c r="D62" s="121" t="str">
        <f t="shared" si="1"/>
        <v>$0</v>
      </c>
      <c r="E62" s="552" t="str">
        <f t="shared" si="2"/>
        <v>$0</v>
      </c>
      <c r="F62" s="121" t="str">
        <f t="shared" si="3"/>
        <v>$0</v>
      </c>
      <c r="G62" s="553" t="str">
        <f t="shared" si="4"/>
        <v>$0</v>
      </c>
    </row>
    <row r="63" spans="1:14">
      <c r="A63" s="106">
        <f t="shared" si="5"/>
        <v>44470</v>
      </c>
      <c r="B63" s="107">
        <f t="shared" si="6"/>
        <v>21</v>
      </c>
      <c r="C63" s="122" t="str">
        <f t="shared" si="7"/>
        <v>$0</v>
      </c>
      <c r="D63" s="121" t="str">
        <f t="shared" si="1"/>
        <v>$0</v>
      </c>
      <c r="E63" s="552" t="str">
        <f t="shared" si="2"/>
        <v>$0</v>
      </c>
      <c r="F63" s="121" t="str">
        <f t="shared" si="3"/>
        <v>$0</v>
      </c>
      <c r="G63" s="553" t="str">
        <f t="shared" si="4"/>
        <v>$0</v>
      </c>
    </row>
    <row r="64" spans="1:14">
      <c r="A64" s="106">
        <f t="shared" si="5"/>
        <v>44501</v>
      </c>
      <c r="B64" s="107">
        <f t="shared" si="6"/>
        <v>22</v>
      </c>
      <c r="C64" s="122" t="str">
        <f t="shared" si="7"/>
        <v>$0</v>
      </c>
      <c r="D64" s="121" t="str">
        <f t="shared" si="1"/>
        <v>$0</v>
      </c>
      <c r="E64" s="552" t="str">
        <f t="shared" si="2"/>
        <v>$0</v>
      </c>
      <c r="F64" s="121" t="str">
        <f t="shared" si="3"/>
        <v>$0</v>
      </c>
      <c r="G64" s="553" t="str">
        <f t="shared" si="4"/>
        <v>$0</v>
      </c>
    </row>
    <row r="65" spans="1:7">
      <c r="A65" s="106">
        <f t="shared" si="5"/>
        <v>44531</v>
      </c>
      <c r="B65" s="107">
        <f t="shared" si="6"/>
        <v>23</v>
      </c>
      <c r="C65" s="122" t="str">
        <f t="shared" si="7"/>
        <v>$0</v>
      </c>
      <c r="D65" s="121" t="str">
        <f t="shared" si="1"/>
        <v>$0</v>
      </c>
      <c r="E65" s="552" t="str">
        <f t="shared" si="2"/>
        <v>$0</v>
      </c>
      <c r="F65" s="121" t="str">
        <f t="shared" si="3"/>
        <v>$0</v>
      </c>
      <c r="G65" s="553" t="str">
        <f t="shared" si="4"/>
        <v>$0</v>
      </c>
    </row>
    <row r="66" spans="1:7">
      <c r="A66" s="106">
        <f t="shared" si="5"/>
        <v>44562</v>
      </c>
      <c r="B66" s="107">
        <f t="shared" si="6"/>
        <v>24</v>
      </c>
      <c r="C66" s="122" t="str">
        <f t="shared" si="7"/>
        <v>$0</v>
      </c>
      <c r="D66" s="121" t="str">
        <f t="shared" si="1"/>
        <v>$0</v>
      </c>
      <c r="E66" s="552" t="str">
        <f t="shared" si="2"/>
        <v>$0</v>
      </c>
      <c r="F66" s="121" t="str">
        <f t="shared" si="3"/>
        <v>$0</v>
      </c>
      <c r="G66" s="553" t="str">
        <f t="shared" si="4"/>
        <v>$0</v>
      </c>
    </row>
    <row r="67" spans="1:7">
      <c r="A67" s="106">
        <f t="shared" si="5"/>
        <v>44593</v>
      </c>
      <c r="B67" s="107">
        <f t="shared" si="6"/>
        <v>25</v>
      </c>
      <c r="C67" s="122" t="str">
        <f t="shared" si="7"/>
        <v>$0</v>
      </c>
      <c r="D67" s="121" t="str">
        <f t="shared" si="1"/>
        <v>$0</v>
      </c>
      <c r="E67" s="552" t="str">
        <f t="shared" si="2"/>
        <v>$0</v>
      </c>
      <c r="F67" s="121" t="str">
        <f t="shared" si="3"/>
        <v>$0</v>
      </c>
      <c r="G67" s="553" t="str">
        <f t="shared" si="4"/>
        <v>$0</v>
      </c>
    </row>
    <row r="68" spans="1:7">
      <c r="A68" s="106">
        <f t="shared" si="5"/>
        <v>44621</v>
      </c>
      <c r="B68" s="107">
        <f t="shared" si="6"/>
        <v>26</v>
      </c>
      <c r="C68" s="122" t="str">
        <f t="shared" si="7"/>
        <v>$0</v>
      </c>
      <c r="D68" s="121" t="str">
        <f t="shared" si="1"/>
        <v>$0</v>
      </c>
      <c r="E68" s="552" t="str">
        <f t="shared" si="2"/>
        <v>$0</v>
      </c>
      <c r="F68" s="121" t="str">
        <f t="shared" si="3"/>
        <v>$0</v>
      </c>
      <c r="G68" s="553" t="str">
        <f t="shared" si="4"/>
        <v>$0</v>
      </c>
    </row>
    <row r="69" spans="1:7">
      <c r="A69" s="106">
        <f t="shared" si="5"/>
        <v>44652</v>
      </c>
      <c r="B69" s="107">
        <f t="shared" si="6"/>
        <v>27</v>
      </c>
      <c r="C69" s="122" t="str">
        <f t="shared" si="7"/>
        <v>$0</v>
      </c>
      <c r="D69" s="121" t="str">
        <f t="shared" si="1"/>
        <v>$0</v>
      </c>
      <c r="E69" s="552" t="str">
        <f t="shared" si="2"/>
        <v>$0</v>
      </c>
      <c r="F69" s="121" t="str">
        <f t="shared" si="3"/>
        <v>$0</v>
      </c>
      <c r="G69" s="553" t="str">
        <f t="shared" si="4"/>
        <v>$0</v>
      </c>
    </row>
    <row r="70" spans="1:7">
      <c r="A70" s="106">
        <f t="shared" si="5"/>
        <v>44682</v>
      </c>
      <c r="B70" s="107">
        <f t="shared" si="6"/>
        <v>28</v>
      </c>
      <c r="C70" s="122" t="str">
        <f t="shared" si="7"/>
        <v>$0</v>
      </c>
      <c r="D70" s="121" t="str">
        <f t="shared" si="1"/>
        <v>$0</v>
      </c>
      <c r="E70" s="552" t="str">
        <f t="shared" si="2"/>
        <v>$0</v>
      </c>
      <c r="F70" s="121" t="str">
        <f t="shared" si="3"/>
        <v>$0</v>
      </c>
      <c r="G70" s="553" t="str">
        <f t="shared" si="4"/>
        <v>$0</v>
      </c>
    </row>
    <row r="71" spans="1:7">
      <c r="A71" s="106">
        <f t="shared" si="5"/>
        <v>44713</v>
      </c>
      <c r="B71" s="107">
        <f t="shared" si="6"/>
        <v>29</v>
      </c>
      <c r="C71" s="122" t="str">
        <f t="shared" si="7"/>
        <v>$0</v>
      </c>
      <c r="D71" s="121" t="str">
        <f t="shared" si="1"/>
        <v>$0</v>
      </c>
      <c r="E71" s="552" t="str">
        <f t="shared" si="2"/>
        <v>$0</v>
      </c>
      <c r="F71" s="121" t="str">
        <f t="shared" si="3"/>
        <v>$0</v>
      </c>
      <c r="G71" s="553" t="str">
        <f t="shared" si="4"/>
        <v>$0</v>
      </c>
    </row>
    <row r="72" spans="1:7">
      <c r="A72" s="106">
        <f t="shared" si="5"/>
        <v>44743</v>
      </c>
      <c r="B72" s="107">
        <f t="shared" si="6"/>
        <v>30</v>
      </c>
      <c r="C72" s="122" t="str">
        <f t="shared" si="7"/>
        <v>$0</v>
      </c>
      <c r="D72" s="121" t="str">
        <f t="shared" si="1"/>
        <v>$0</v>
      </c>
      <c r="E72" s="552" t="str">
        <f t="shared" si="2"/>
        <v>$0</v>
      </c>
      <c r="F72" s="121" t="str">
        <f t="shared" si="3"/>
        <v>$0</v>
      </c>
      <c r="G72" s="553" t="str">
        <f t="shared" si="4"/>
        <v>$0</v>
      </c>
    </row>
    <row r="73" spans="1:7">
      <c r="A73" s="106">
        <f t="shared" si="5"/>
        <v>44774</v>
      </c>
      <c r="B73" s="107">
        <f t="shared" si="6"/>
        <v>31</v>
      </c>
      <c r="C73" s="122" t="str">
        <f t="shared" si="7"/>
        <v>$0</v>
      </c>
      <c r="D73" s="121" t="str">
        <f t="shared" si="1"/>
        <v>$0</v>
      </c>
      <c r="E73" s="552" t="str">
        <f t="shared" si="2"/>
        <v>$0</v>
      </c>
      <c r="F73" s="121" t="str">
        <f t="shared" si="3"/>
        <v>$0</v>
      </c>
      <c r="G73" s="553" t="str">
        <f t="shared" si="4"/>
        <v>$0</v>
      </c>
    </row>
    <row r="74" spans="1:7">
      <c r="A74" s="106">
        <f t="shared" si="5"/>
        <v>44805</v>
      </c>
      <c r="B74" s="107">
        <f t="shared" si="6"/>
        <v>32</v>
      </c>
      <c r="C74" s="122" t="str">
        <f t="shared" si="7"/>
        <v>$0</v>
      </c>
      <c r="D74" s="121" t="str">
        <f t="shared" si="1"/>
        <v>$0</v>
      </c>
      <c r="E74" s="552" t="str">
        <f t="shared" si="2"/>
        <v>$0</v>
      </c>
      <c r="F74" s="121" t="str">
        <f t="shared" si="3"/>
        <v>$0</v>
      </c>
      <c r="G74" s="553" t="str">
        <f t="shared" si="4"/>
        <v>$0</v>
      </c>
    </row>
    <row r="75" spans="1:7">
      <c r="A75" s="106">
        <f t="shared" si="5"/>
        <v>44835</v>
      </c>
      <c r="B75" s="107">
        <f t="shared" si="6"/>
        <v>33</v>
      </c>
      <c r="C75" s="122" t="str">
        <f t="shared" si="7"/>
        <v>$0</v>
      </c>
      <c r="D75" s="121" t="str">
        <f t="shared" si="1"/>
        <v>$0</v>
      </c>
      <c r="E75" s="552" t="str">
        <f t="shared" si="2"/>
        <v>$0</v>
      </c>
      <c r="F75" s="121" t="str">
        <f t="shared" si="3"/>
        <v>$0</v>
      </c>
      <c r="G75" s="553" t="str">
        <f t="shared" si="4"/>
        <v>$0</v>
      </c>
    </row>
    <row r="76" spans="1:7">
      <c r="A76" s="106">
        <f t="shared" si="5"/>
        <v>44866</v>
      </c>
      <c r="B76" s="107">
        <f t="shared" si="6"/>
        <v>34</v>
      </c>
      <c r="C76" s="122" t="str">
        <f t="shared" si="7"/>
        <v>$0</v>
      </c>
      <c r="D76" s="121" t="str">
        <f t="shared" si="1"/>
        <v>$0</v>
      </c>
      <c r="E76" s="552" t="str">
        <f t="shared" si="2"/>
        <v>$0</v>
      </c>
      <c r="F76" s="121" t="str">
        <f t="shared" si="3"/>
        <v>$0</v>
      </c>
      <c r="G76" s="553" t="str">
        <f t="shared" si="4"/>
        <v>$0</v>
      </c>
    </row>
    <row r="77" spans="1:7">
      <c r="A77" s="106">
        <f t="shared" si="5"/>
        <v>44896</v>
      </c>
      <c r="B77" s="107">
        <f t="shared" si="6"/>
        <v>35</v>
      </c>
      <c r="C77" s="122" t="str">
        <f t="shared" si="7"/>
        <v>$0</v>
      </c>
      <c r="D77" s="121" t="str">
        <f t="shared" si="1"/>
        <v>$0</v>
      </c>
      <c r="E77" s="552" t="str">
        <f t="shared" si="2"/>
        <v>$0</v>
      </c>
      <c r="F77" s="121" t="str">
        <f t="shared" si="3"/>
        <v>$0</v>
      </c>
      <c r="G77" s="553" t="str">
        <f t="shared" si="4"/>
        <v>$0</v>
      </c>
    </row>
    <row r="78" spans="1:7">
      <c r="A78" s="106">
        <f t="shared" si="5"/>
        <v>44927</v>
      </c>
      <c r="B78" s="107">
        <f t="shared" si="6"/>
        <v>36</v>
      </c>
      <c r="C78" s="122" t="str">
        <f t="shared" si="7"/>
        <v>$0</v>
      </c>
      <c r="D78" s="121" t="str">
        <f t="shared" si="1"/>
        <v>$0</v>
      </c>
      <c r="E78" s="552" t="str">
        <f t="shared" si="2"/>
        <v>$0</v>
      </c>
      <c r="F78" s="121" t="str">
        <f t="shared" si="3"/>
        <v>$0</v>
      </c>
      <c r="G78" s="553" t="str">
        <f t="shared" si="4"/>
        <v>$0</v>
      </c>
    </row>
    <row r="79" spans="1:7">
      <c r="A79" s="106">
        <f t="shared" si="5"/>
        <v>44958</v>
      </c>
      <c r="B79" s="107">
        <f t="shared" si="6"/>
        <v>37</v>
      </c>
      <c r="C79" s="122" t="str">
        <f t="shared" si="7"/>
        <v>$0</v>
      </c>
      <c r="D79" s="121" t="str">
        <f t="shared" si="1"/>
        <v>$0</v>
      </c>
      <c r="E79" s="552" t="str">
        <f t="shared" si="2"/>
        <v>$0</v>
      </c>
      <c r="F79" s="121" t="str">
        <f t="shared" si="3"/>
        <v>$0</v>
      </c>
      <c r="G79" s="553" t="str">
        <f t="shared" si="4"/>
        <v>$0</v>
      </c>
    </row>
    <row r="80" spans="1:7">
      <c r="A80" s="106">
        <f t="shared" si="5"/>
        <v>44986</v>
      </c>
      <c r="B80" s="107">
        <f t="shared" si="6"/>
        <v>38</v>
      </c>
      <c r="C80" s="122" t="str">
        <f t="shared" si="7"/>
        <v>$0</v>
      </c>
      <c r="D80" s="121" t="str">
        <f t="shared" si="1"/>
        <v>$0</v>
      </c>
      <c r="E80" s="552" t="str">
        <f t="shared" si="2"/>
        <v>$0</v>
      </c>
      <c r="F80" s="121" t="str">
        <f t="shared" si="3"/>
        <v>$0</v>
      </c>
      <c r="G80" s="553" t="str">
        <f t="shared" si="4"/>
        <v>$0</v>
      </c>
    </row>
    <row r="81" spans="1:7">
      <c r="A81" s="106">
        <f t="shared" si="5"/>
        <v>45017</v>
      </c>
      <c r="B81" s="107">
        <f t="shared" si="6"/>
        <v>39</v>
      </c>
      <c r="C81" s="122" t="str">
        <f t="shared" si="7"/>
        <v>$0</v>
      </c>
      <c r="D81" s="121" t="str">
        <f t="shared" si="1"/>
        <v>$0</v>
      </c>
      <c r="E81" s="552" t="str">
        <f t="shared" si="2"/>
        <v>$0</v>
      </c>
      <c r="F81" s="121" t="str">
        <f t="shared" si="3"/>
        <v>$0</v>
      </c>
      <c r="G81" s="553" t="str">
        <f t="shared" si="4"/>
        <v>$0</v>
      </c>
    </row>
    <row r="82" spans="1:7">
      <c r="A82" s="106">
        <f t="shared" si="5"/>
        <v>45047</v>
      </c>
      <c r="B82" s="107">
        <f t="shared" si="6"/>
        <v>40</v>
      </c>
      <c r="C82" s="122" t="str">
        <f t="shared" si="7"/>
        <v>$0</v>
      </c>
      <c r="D82" s="121" t="str">
        <f t="shared" si="1"/>
        <v>$0</v>
      </c>
      <c r="E82" s="552" t="str">
        <f t="shared" si="2"/>
        <v>$0</v>
      </c>
      <c r="F82" s="121" t="str">
        <f t="shared" si="3"/>
        <v>$0</v>
      </c>
      <c r="G82" s="553" t="str">
        <f t="shared" si="4"/>
        <v>$0</v>
      </c>
    </row>
    <row r="83" spans="1:7">
      <c r="A83" s="106">
        <f t="shared" si="5"/>
        <v>45078</v>
      </c>
      <c r="B83" s="107">
        <f t="shared" si="6"/>
        <v>41</v>
      </c>
      <c r="C83" s="122" t="str">
        <f t="shared" si="7"/>
        <v>$0</v>
      </c>
      <c r="D83" s="121" t="str">
        <f t="shared" si="1"/>
        <v>$0</v>
      </c>
      <c r="E83" s="552" t="str">
        <f t="shared" si="2"/>
        <v>$0</v>
      </c>
      <c r="F83" s="121" t="str">
        <f t="shared" si="3"/>
        <v>$0</v>
      </c>
      <c r="G83" s="553" t="str">
        <f t="shared" si="4"/>
        <v>$0</v>
      </c>
    </row>
    <row r="84" spans="1:7">
      <c r="A84" s="106">
        <f t="shared" si="5"/>
        <v>45108</v>
      </c>
      <c r="B84" s="107">
        <f t="shared" si="6"/>
        <v>42</v>
      </c>
      <c r="C84" s="122" t="str">
        <f t="shared" si="7"/>
        <v>$0</v>
      </c>
      <c r="D84" s="121" t="str">
        <f t="shared" si="1"/>
        <v>$0</v>
      </c>
      <c r="E84" s="552" t="str">
        <f t="shared" si="2"/>
        <v>$0</v>
      </c>
      <c r="F84" s="121" t="str">
        <f t="shared" si="3"/>
        <v>$0</v>
      </c>
      <c r="G84" s="553" t="str">
        <f t="shared" si="4"/>
        <v>$0</v>
      </c>
    </row>
    <row r="85" spans="1:7">
      <c r="A85" s="106">
        <f t="shared" si="5"/>
        <v>45139</v>
      </c>
      <c r="B85" s="107">
        <f t="shared" si="6"/>
        <v>43</v>
      </c>
      <c r="C85" s="122" t="str">
        <f t="shared" si="7"/>
        <v>$0</v>
      </c>
      <c r="D85" s="121" t="str">
        <f t="shared" si="1"/>
        <v>$0</v>
      </c>
      <c r="E85" s="552" t="str">
        <f t="shared" si="2"/>
        <v>$0</v>
      </c>
      <c r="F85" s="121" t="str">
        <f t="shared" si="3"/>
        <v>$0</v>
      </c>
      <c r="G85" s="553" t="str">
        <f t="shared" si="4"/>
        <v>$0</v>
      </c>
    </row>
    <row r="86" spans="1:7">
      <c r="A86" s="106">
        <f t="shared" si="5"/>
        <v>45170</v>
      </c>
      <c r="B86" s="107">
        <f t="shared" si="6"/>
        <v>44</v>
      </c>
      <c r="C86" s="122" t="str">
        <f t="shared" si="7"/>
        <v>$0</v>
      </c>
      <c r="D86" s="121" t="str">
        <f t="shared" si="1"/>
        <v>$0</v>
      </c>
      <c r="E86" s="552" t="str">
        <f t="shared" si="2"/>
        <v>$0</v>
      </c>
      <c r="F86" s="121" t="str">
        <f t="shared" si="3"/>
        <v>$0</v>
      </c>
      <c r="G86" s="553" t="str">
        <f t="shared" si="4"/>
        <v>$0</v>
      </c>
    </row>
    <row r="87" spans="1:7">
      <c r="A87" s="106">
        <f t="shared" si="5"/>
        <v>45200</v>
      </c>
      <c r="B87" s="107">
        <f t="shared" si="6"/>
        <v>45</v>
      </c>
      <c r="C87" s="122" t="str">
        <f t="shared" si="7"/>
        <v>$0</v>
      </c>
      <c r="D87" s="121" t="str">
        <f t="shared" si="1"/>
        <v>$0</v>
      </c>
      <c r="E87" s="552" t="str">
        <f t="shared" si="2"/>
        <v>$0</v>
      </c>
      <c r="F87" s="121" t="str">
        <f t="shared" si="3"/>
        <v>$0</v>
      </c>
      <c r="G87" s="553" t="str">
        <f t="shared" si="4"/>
        <v>$0</v>
      </c>
    </row>
    <row r="88" spans="1:7">
      <c r="A88" s="106">
        <f t="shared" si="5"/>
        <v>45231</v>
      </c>
      <c r="B88" s="107">
        <f t="shared" si="6"/>
        <v>46</v>
      </c>
      <c r="C88" s="122" t="str">
        <f t="shared" si="7"/>
        <v>$0</v>
      </c>
      <c r="D88" s="121" t="str">
        <f t="shared" si="1"/>
        <v>$0</v>
      </c>
      <c r="E88" s="552" t="str">
        <f t="shared" si="2"/>
        <v>$0</v>
      </c>
      <c r="F88" s="121" t="str">
        <f t="shared" si="3"/>
        <v>$0</v>
      </c>
      <c r="G88" s="553" t="str">
        <f t="shared" si="4"/>
        <v>$0</v>
      </c>
    </row>
    <row r="89" spans="1:7">
      <c r="A89" s="106">
        <f t="shared" si="5"/>
        <v>45261</v>
      </c>
      <c r="B89" s="107">
        <f t="shared" si="6"/>
        <v>47</v>
      </c>
      <c r="C89" s="122" t="str">
        <f t="shared" si="7"/>
        <v>$0</v>
      </c>
      <c r="D89" s="121" t="str">
        <f t="shared" si="1"/>
        <v>$0</v>
      </c>
      <c r="E89" s="552" t="str">
        <f t="shared" si="2"/>
        <v>$0</v>
      </c>
      <c r="F89" s="121" t="str">
        <f t="shared" si="3"/>
        <v>$0</v>
      </c>
      <c r="G89" s="553" t="str">
        <f t="shared" si="4"/>
        <v>$0</v>
      </c>
    </row>
    <row r="90" spans="1:7">
      <c r="A90" s="106">
        <f t="shared" si="5"/>
        <v>45292</v>
      </c>
      <c r="B90" s="107">
        <f t="shared" si="6"/>
        <v>48</v>
      </c>
      <c r="C90" s="122" t="str">
        <f t="shared" si="7"/>
        <v>$0</v>
      </c>
      <c r="D90" s="121" t="str">
        <f t="shared" si="1"/>
        <v>$0</v>
      </c>
      <c r="E90" s="552" t="str">
        <f t="shared" si="2"/>
        <v>$0</v>
      </c>
      <c r="F90" s="121" t="str">
        <f t="shared" si="3"/>
        <v>$0</v>
      </c>
      <c r="G90" s="553" t="str">
        <f t="shared" si="4"/>
        <v>$0</v>
      </c>
    </row>
    <row r="91" spans="1:7">
      <c r="A91" s="106">
        <f t="shared" si="5"/>
        <v>45323</v>
      </c>
      <c r="B91" s="107">
        <f t="shared" si="6"/>
        <v>49</v>
      </c>
      <c r="C91" s="122" t="str">
        <f t="shared" si="7"/>
        <v>$0</v>
      </c>
      <c r="D91" s="121" t="str">
        <f t="shared" si="1"/>
        <v>$0</v>
      </c>
      <c r="E91" s="552" t="str">
        <f t="shared" si="2"/>
        <v>$0</v>
      </c>
      <c r="F91" s="121" t="str">
        <f t="shared" si="3"/>
        <v>$0</v>
      </c>
      <c r="G91" s="553" t="str">
        <f t="shared" si="4"/>
        <v>$0</v>
      </c>
    </row>
    <row r="92" spans="1:7">
      <c r="A92" s="106">
        <f t="shared" si="5"/>
        <v>45352</v>
      </c>
      <c r="B92" s="107">
        <f t="shared" si="6"/>
        <v>50</v>
      </c>
      <c r="C92" s="122" t="str">
        <f t="shared" si="7"/>
        <v>$0</v>
      </c>
      <c r="D92" s="121" t="str">
        <f t="shared" si="1"/>
        <v>$0</v>
      </c>
      <c r="E92" s="552" t="str">
        <f t="shared" si="2"/>
        <v>$0</v>
      </c>
      <c r="F92" s="121" t="str">
        <f t="shared" si="3"/>
        <v>$0</v>
      </c>
      <c r="G92" s="553" t="str">
        <f t="shared" si="4"/>
        <v>$0</v>
      </c>
    </row>
    <row r="93" spans="1:7">
      <c r="A93" s="106">
        <f t="shared" si="5"/>
        <v>45383</v>
      </c>
      <c r="B93" s="107">
        <f t="shared" si="6"/>
        <v>51</v>
      </c>
      <c r="C93" s="122" t="str">
        <f t="shared" si="7"/>
        <v>$0</v>
      </c>
      <c r="D93" s="121" t="str">
        <f t="shared" si="1"/>
        <v>$0</v>
      </c>
      <c r="E93" s="552" t="str">
        <f t="shared" si="2"/>
        <v>$0</v>
      </c>
      <c r="F93" s="121" t="str">
        <f t="shared" si="3"/>
        <v>$0</v>
      </c>
      <c r="G93" s="553" t="str">
        <f t="shared" si="4"/>
        <v>$0</v>
      </c>
    </row>
    <row r="94" spans="1:7">
      <c r="A94" s="106">
        <f t="shared" si="5"/>
        <v>45413</v>
      </c>
      <c r="B94" s="107">
        <f t="shared" si="6"/>
        <v>52</v>
      </c>
      <c r="C94" s="122" t="str">
        <f t="shared" si="7"/>
        <v>$0</v>
      </c>
      <c r="D94" s="121" t="str">
        <f t="shared" si="1"/>
        <v>$0</v>
      </c>
      <c r="E94" s="552" t="str">
        <f t="shared" si="2"/>
        <v>$0</v>
      </c>
      <c r="F94" s="121" t="str">
        <f t="shared" si="3"/>
        <v>$0</v>
      </c>
      <c r="G94" s="553" t="str">
        <f t="shared" si="4"/>
        <v>$0</v>
      </c>
    </row>
    <row r="95" spans="1:7">
      <c r="A95" s="106">
        <f t="shared" si="5"/>
        <v>45444</v>
      </c>
      <c r="B95" s="107">
        <f t="shared" si="6"/>
        <v>53</v>
      </c>
      <c r="C95" s="122" t="str">
        <f t="shared" si="7"/>
        <v>$0</v>
      </c>
      <c r="D95" s="121" t="str">
        <f t="shared" si="1"/>
        <v>$0</v>
      </c>
      <c r="E95" s="552" t="str">
        <f t="shared" si="2"/>
        <v>$0</v>
      </c>
      <c r="F95" s="121" t="str">
        <f t="shared" si="3"/>
        <v>$0</v>
      </c>
      <c r="G95" s="553" t="str">
        <f t="shared" si="4"/>
        <v>$0</v>
      </c>
    </row>
    <row r="96" spans="1:7">
      <c r="A96" s="106">
        <f t="shared" si="5"/>
        <v>45474</v>
      </c>
      <c r="B96" s="107">
        <f t="shared" si="6"/>
        <v>54</v>
      </c>
      <c r="C96" s="122" t="str">
        <f t="shared" si="7"/>
        <v>$0</v>
      </c>
      <c r="D96" s="121" t="str">
        <f t="shared" si="1"/>
        <v>$0</v>
      </c>
      <c r="E96" s="552" t="str">
        <f t="shared" si="2"/>
        <v>$0</v>
      </c>
      <c r="F96" s="121" t="str">
        <f t="shared" si="3"/>
        <v>$0</v>
      </c>
      <c r="G96" s="553" t="str">
        <f t="shared" si="4"/>
        <v>$0</v>
      </c>
    </row>
    <row r="97" spans="1:7">
      <c r="A97" s="106">
        <f t="shared" si="5"/>
        <v>45505</v>
      </c>
      <c r="B97" s="107">
        <f t="shared" si="6"/>
        <v>55</v>
      </c>
      <c r="C97" s="122" t="str">
        <f t="shared" si="7"/>
        <v>$0</v>
      </c>
      <c r="D97" s="121" t="str">
        <f t="shared" si="1"/>
        <v>$0</v>
      </c>
      <c r="E97" s="552" t="str">
        <f t="shared" si="2"/>
        <v>$0</v>
      </c>
      <c r="F97" s="121" t="str">
        <f t="shared" si="3"/>
        <v>$0</v>
      </c>
      <c r="G97" s="553" t="str">
        <f t="shared" si="4"/>
        <v>$0</v>
      </c>
    </row>
    <row r="98" spans="1:7">
      <c r="A98" s="106">
        <f t="shared" si="5"/>
        <v>45536</v>
      </c>
      <c r="B98" s="107">
        <f t="shared" si="6"/>
        <v>56</v>
      </c>
      <c r="C98" s="122" t="str">
        <f t="shared" si="7"/>
        <v>$0</v>
      </c>
      <c r="D98" s="121" t="str">
        <f t="shared" si="1"/>
        <v>$0</v>
      </c>
      <c r="E98" s="552" t="str">
        <f t="shared" si="2"/>
        <v>$0</v>
      </c>
      <c r="F98" s="121" t="str">
        <f t="shared" si="3"/>
        <v>$0</v>
      </c>
      <c r="G98" s="553" t="str">
        <f t="shared" si="4"/>
        <v>$0</v>
      </c>
    </row>
    <row r="99" spans="1:7">
      <c r="A99" s="106">
        <f t="shared" si="5"/>
        <v>45566</v>
      </c>
      <c r="B99" s="107">
        <f t="shared" si="6"/>
        <v>57</v>
      </c>
      <c r="C99" s="122" t="str">
        <f t="shared" si="7"/>
        <v>$0</v>
      </c>
      <c r="D99" s="121" t="str">
        <f t="shared" si="1"/>
        <v>$0</v>
      </c>
      <c r="E99" s="552" t="str">
        <f t="shared" si="2"/>
        <v>$0</v>
      </c>
      <c r="F99" s="121" t="str">
        <f t="shared" si="3"/>
        <v>$0</v>
      </c>
      <c r="G99" s="553" t="str">
        <f t="shared" si="4"/>
        <v>$0</v>
      </c>
    </row>
    <row r="100" spans="1:7">
      <c r="A100" s="106">
        <f t="shared" si="5"/>
        <v>45597</v>
      </c>
      <c r="B100" s="107">
        <f t="shared" si="6"/>
        <v>58</v>
      </c>
      <c r="C100" s="122" t="str">
        <f t="shared" si="7"/>
        <v>$0</v>
      </c>
      <c r="D100" s="121" t="str">
        <f t="shared" si="1"/>
        <v>$0</v>
      </c>
      <c r="E100" s="552" t="str">
        <f t="shared" si="2"/>
        <v>$0</v>
      </c>
      <c r="F100" s="121" t="str">
        <f t="shared" si="3"/>
        <v>$0</v>
      </c>
      <c r="G100" s="553" t="str">
        <f t="shared" si="4"/>
        <v>$0</v>
      </c>
    </row>
    <row r="101" spans="1:7">
      <c r="A101" s="106">
        <f t="shared" si="5"/>
        <v>45627</v>
      </c>
      <c r="B101" s="107">
        <f t="shared" si="6"/>
        <v>59</v>
      </c>
      <c r="C101" s="122" t="str">
        <f t="shared" si="7"/>
        <v>$0</v>
      </c>
      <c r="D101" s="121" t="str">
        <f t="shared" si="1"/>
        <v>$0</v>
      </c>
      <c r="E101" s="552" t="str">
        <f t="shared" si="2"/>
        <v>$0</v>
      </c>
      <c r="F101" s="121" t="str">
        <f t="shared" si="3"/>
        <v>$0</v>
      </c>
      <c r="G101" s="553" t="str">
        <f t="shared" si="4"/>
        <v>$0</v>
      </c>
    </row>
    <row r="102" spans="1:7">
      <c r="A102" s="106">
        <f t="shared" si="5"/>
        <v>45658</v>
      </c>
      <c r="B102" s="107">
        <f t="shared" si="6"/>
        <v>60</v>
      </c>
      <c r="C102" s="122" t="str">
        <f t="shared" si="7"/>
        <v>$0</v>
      </c>
      <c r="D102" s="121" t="str">
        <f t="shared" si="1"/>
        <v>$0</v>
      </c>
      <c r="E102" s="552" t="str">
        <f t="shared" si="2"/>
        <v>$0</v>
      </c>
      <c r="F102" s="121" t="str">
        <f t="shared" si="3"/>
        <v>$0</v>
      </c>
      <c r="G102" s="553" t="str">
        <f t="shared" si="4"/>
        <v>$0</v>
      </c>
    </row>
    <row r="103" spans="1:7">
      <c r="A103" s="106">
        <f t="shared" si="5"/>
        <v>45689</v>
      </c>
      <c r="B103" s="107">
        <f t="shared" si="6"/>
        <v>61</v>
      </c>
      <c r="C103" s="122" t="str">
        <f t="shared" si="7"/>
        <v>$0</v>
      </c>
      <c r="D103" s="121" t="str">
        <f t="shared" si="1"/>
        <v>$0</v>
      </c>
      <c r="E103" s="552" t="str">
        <f t="shared" si="2"/>
        <v>$0</v>
      </c>
      <c r="F103" s="121" t="str">
        <f t="shared" si="3"/>
        <v>$0</v>
      </c>
      <c r="G103" s="553" t="str">
        <f t="shared" si="4"/>
        <v>$0</v>
      </c>
    </row>
    <row r="104" spans="1:7">
      <c r="A104" s="106">
        <f t="shared" si="5"/>
        <v>45717</v>
      </c>
      <c r="B104" s="107">
        <f t="shared" si="6"/>
        <v>62</v>
      </c>
      <c r="C104" s="122" t="str">
        <f t="shared" si="7"/>
        <v>$0</v>
      </c>
      <c r="D104" s="121" t="str">
        <f t="shared" si="1"/>
        <v>$0</v>
      </c>
      <c r="E104" s="552" t="str">
        <f t="shared" si="2"/>
        <v>$0</v>
      </c>
      <c r="F104" s="121" t="str">
        <f t="shared" si="3"/>
        <v>$0</v>
      </c>
      <c r="G104" s="553" t="str">
        <f t="shared" si="4"/>
        <v>$0</v>
      </c>
    </row>
    <row r="105" spans="1:7">
      <c r="A105" s="106">
        <f t="shared" si="5"/>
        <v>45748</v>
      </c>
      <c r="B105" s="107">
        <f t="shared" si="6"/>
        <v>63</v>
      </c>
      <c r="C105" s="122" t="str">
        <f t="shared" si="7"/>
        <v>$0</v>
      </c>
      <c r="D105" s="121" t="str">
        <f t="shared" si="1"/>
        <v>$0</v>
      </c>
      <c r="E105" s="552" t="str">
        <f t="shared" si="2"/>
        <v>$0</v>
      </c>
      <c r="F105" s="121" t="str">
        <f t="shared" si="3"/>
        <v>$0</v>
      </c>
      <c r="G105" s="553" t="str">
        <f t="shared" si="4"/>
        <v>$0</v>
      </c>
    </row>
    <row r="106" spans="1:7">
      <c r="A106" s="106">
        <f t="shared" si="5"/>
        <v>45778</v>
      </c>
      <c r="B106" s="107">
        <f t="shared" si="6"/>
        <v>64</v>
      </c>
      <c r="C106" s="122" t="str">
        <f t="shared" si="7"/>
        <v>$0</v>
      </c>
      <c r="D106" s="121" t="str">
        <f t="shared" si="1"/>
        <v>$0</v>
      </c>
      <c r="E106" s="552" t="str">
        <f t="shared" si="2"/>
        <v>$0</v>
      </c>
      <c r="F106" s="121" t="str">
        <f t="shared" si="3"/>
        <v>$0</v>
      </c>
      <c r="G106" s="553" t="str">
        <f t="shared" si="4"/>
        <v>$0</v>
      </c>
    </row>
    <row r="107" spans="1:7">
      <c r="A107" s="106">
        <f t="shared" si="5"/>
        <v>45809</v>
      </c>
      <c r="B107" s="107">
        <f t="shared" si="6"/>
        <v>65</v>
      </c>
      <c r="C107" s="122" t="str">
        <f t="shared" si="7"/>
        <v>$0</v>
      </c>
      <c r="D107" s="121" t="str">
        <f t="shared" si="1"/>
        <v>$0</v>
      </c>
      <c r="E107" s="552" t="str">
        <f t="shared" si="2"/>
        <v>$0</v>
      </c>
      <c r="F107" s="121" t="str">
        <f t="shared" si="3"/>
        <v>$0</v>
      </c>
      <c r="G107" s="553" t="str">
        <f t="shared" si="4"/>
        <v>$0</v>
      </c>
    </row>
    <row r="108" spans="1:7">
      <c r="A108" s="106">
        <f t="shared" si="5"/>
        <v>45839</v>
      </c>
      <c r="B108" s="107">
        <f t="shared" si="6"/>
        <v>66</v>
      </c>
      <c r="C108" s="122" t="str">
        <f t="shared" ref="C108:C171" si="8">G107</f>
        <v>$0</v>
      </c>
      <c r="D108" s="121" t="str">
        <f t="shared" ref="D108:D171" si="9">IF(G108="$0","$0",(IFERROR(-IPMT($C$9/12,B108,$C$10,$C$8),"$0")))</f>
        <v>$0</v>
      </c>
      <c r="E108" s="552" t="str">
        <f t="shared" ref="E108:E171" si="10">IF(B108=$C$11, (IF(G108="$0","$0",(IFERROR(-PPMT($C$9/12,B108,$C$10,$C$8),"$0")))+$C$14), (IF(G108="$0","$0",(IFERROR(-PPMT($C$9/12,B108,$C$10,$C$8),"$0")))))</f>
        <v>$0</v>
      </c>
      <c r="F108" s="121" t="str">
        <f t="shared" ref="F108:F171" si="11">IF(G108="$0","$0",(+(IFERROR(-IPMT($C$9/12,B108,$C$10,$C$8),"$0"))+(IF(B108=$C$11,(IF(G108="$0","$0",(IFERROR(-PPMT($C$9/12,B108,$C$10,$C$8),"$0")))+$C$14),(IF(G108="$0","$0",(IFERROR(-PPMT($C$9/12,B108,$C$10,$C$8),"$0"))))))))</f>
        <v>$0</v>
      </c>
      <c r="G108" s="553" t="str">
        <f t="shared" ref="G108:G171" si="12">IF(B108=$C$11, (-$C$14+IF((C108-(IFERROR(-PPMT($C$9/12,B108,$C$10,$C$8),"$0")))&gt;$C$14, (C108-(IFERROR(-PPMT($C$9/12,B108,$C$10,$C$8),"$0"))), "$0")), (IF((C108-(IFERROR(-PPMT($C$9/12,B108,$C$10,$C$8),"$0")))&gt;$C$14, (C108-(IFERROR(-PPMT($C$9/12,B108,$C$10,$C$8),0))), "$0")))</f>
        <v>$0</v>
      </c>
    </row>
    <row r="109" spans="1:7">
      <c r="A109" s="106">
        <f t="shared" ref="A109:A172" si="13">DATE(YEAR(A108),MONTH(A108)+1,DAY(A108))</f>
        <v>45870</v>
      </c>
      <c r="B109" s="107">
        <f t="shared" ref="B109:B172" si="14">+B108+1</f>
        <v>67</v>
      </c>
      <c r="C109" s="122" t="str">
        <f t="shared" si="8"/>
        <v>$0</v>
      </c>
      <c r="D109" s="121" t="str">
        <f t="shared" si="9"/>
        <v>$0</v>
      </c>
      <c r="E109" s="552" t="str">
        <f t="shared" si="10"/>
        <v>$0</v>
      </c>
      <c r="F109" s="121" t="str">
        <f t="shared" si="11"/>
        <v>$0</v>
      </c>
      <c r="G109" s="553" t="str">
        <f t="shared" si="12"/>
        <v>$0</v>
      </c>
    </row>
    <row r="110" spans="1:7">
      <c r="A110" s="106">
        <f t="shared" si="13"/>
        <v>45901</v>
      </c>
      <c r="B110" s="107">
        <f t="shared" si="14"/>
        <v>68</v>
      </c>
      <c r="C110" s="122" t="str">
        <f t="shared" si="8"/>
        <v>$0</v>
      </c>
      <c r="D110" s="121" t="str">
        <f t="shared" si="9"/>
        <v>$0</v>
      </c>
      <c r="E110" s="552" t="str">
        <f t="shared" si="10"/>
        <v>$0</v>
      </c>
      <c r="F110" s="121" t="str">
        <f t="shared" si="11"/>
        <v>$0</v>
      </c>
      <c r="G110" s="553" t="str">
        <f t="shared" si="12"/>
        <v>$0</v>
      </c>
    </row>
    <row r="111" spans="1:7">
      <c r="A111" s="106">
        <f t="shared" si="13"/>
        <v>45931</v>
      </c>
      <c r="B111" s="107">
        <f t="shared" si="14"/>
        <v>69</v>
      </c>
      <c r="C111" s="122" t="str">
        <f t="shared" si="8"/>
        <v>$0</v>
      </c>
      <c r="D111" s="121" t="str">
        <f t="shared" si="9"/>
        <v>$0</v>
      </c>
      <c r="E111" s="552" t="str">
        <f t="shared" si="10"/>
        <v>$0</v>
      </c>
      <c r="F111" s="121" t="str">
        <f t="shared" si="11"/>
        <v>$0</v>
      </c>
      <c r="G111" s="553" t="str">
        <f t="shared" si="12"/>
        <v>$0</v>
      </c>
    </row>
    <row r="112" spans="1:7">
      <c r="A112" s="106">
        <f t="shared" si="13"/>
        <v>45962</v>
      </c>
      <c r="B112" s="107">
        <f t="shared" si="14"/>
        <v>70</v>
      </c>
      <c r="C112" s="122" t="str">
        <f t="shared" si="8"/>
        <v>$0</v>
      </c>
      <c r="D112" s="121" t="str">
        <f t="shared" si="9"/>
        <v>$0</v>
      </c>
      <c r="E112" s="552" t="str">
        <f t="shared" si="10"/>
        <v>$0</v>
      </c>
      <c r="F112" s="121" t="str">
        <f t="shared" si="11"/>
        <v>$0</v>
      </c>
      <c r="G112" s="553" t="str">
        <f t="shared" si="12"/>
        <v>$0</v>
      </c>
    </row>
    <row r="113" spans="1:7">
      <c r="A113" s="106">
        <f t="shared" si="13"/>
        <v>45992</v>
      </c>
      <c r="B113" s="107">
        <f t="shared" si="14"/>
        <v>71</v>
      </c>
      <c r="C113" s="122" t="str">
        <f t="shared" si="8"/>
        <v>$0</v>
      </c>
      <c r="D113" s="121" t="str">
        <f t="shared" si="9"/>
        <v>$0</v>
      </c>
      <c r="E113" s="552" t="str">
        <f t="shared" si="10"/>
        <v>$0</v>
      </c>
      <c r="F113" s="121" t="str">
        <f t="shared" si="11"/>
        <v>$0</v>
      </c>
      <c r="G113" s="553" t="str">
        <f t="shared" si="12"/>
        <v>$0</v>
      </c>
    </row>
    <row r="114" spans="1:7">
      <c r="A114" s="106">
        <f t="shared" si="13"/>
        <v>46023</v>
      </c>
      <c r="B114" s="107">
        <f t="shared" si="14"/>
        <v>72</v>
      </c>
      <c r="C114" s="122" t="str">
        <f t="shared" si="8"/>
        <v>$0</v>
      </c>
      <c r="D114" s="121" t="str">
        <f t="shared" si="9"/>
        <v>$0</v>
      </c>
      <c r="E114" s="552" t="str">
        <f t="shared" si="10"/>
        <v>$0</v>
      </c>
      <c r="F114" s="121" t="str">
        <f t="shared" si="11"/>
        <v>$0</v>
      </c>
      <c r="G114" s="553" t="str">
        <f t="shared" si="12"/>
        <v>$0</v>
      </c>
    </row>
    <row r="115" spans="1:7">
      <c r="A115" s="106">
        <f t="shared" si="13"/>
        <v>46054</v>
      </c>
      <c r="B115" s="107">
        <f t="shared" si="14"/>
        <v>73</v>
      </c>
      <c r="C115" s="122" t="str">
        <f t="shared" si="8"/>
        <v>$0</v>
      </c>
      <c r="D115" s="121" t="str">
        <f t="shared" si="9"/>
        <v>$0</v>
      </c>
      <c r="E115" s="552" t="str">
        <f t="shared" si="10"/>
        <v>$0</v>
      </c>
      <c r="F115" s="121" t="str">
        <f t="shared" si="11"/>
        <v>$0</v>
      </c>
      <c r="G115" s="553" t="str">
        <f t="shared" si="12"/>
        <v>$0</v>
      </c>
    </row>
    <row r="116" spans="1:7">
      <c r="A116" s="106">
        <f t="shared" si="13"/>
        <v>46082</v>
      </c>
      <c r="B116" s="107">
        <f t="shared" si="14"/>
        <v>74</v>
      </c>
      <c r="C116" s="122" t="str">
        <f t="shared" si="8"/>
        <v>$0</v>
      </c>
      <c r="D116" s="121" t="str">
        <f t="shared" si="9"/>
        <v>$0</v>
      </c>
      <c r="E116" s="552" t="str">
        <f t="shared" si="10"/>
        <v>$0</v>
      </c>
      <c r="F116" s="121" t="str">
        <f t="shared" si="11"/>
        <v>$0</v>
      </c>
      <c r="G116" s="553" t="str">
        <f t="shared" si="12"/>
        <v>$0</v>
      </c>
    </row>
    <row r="117" spans="1:7">
      <c r="A117" s="106">
        <f t="shared" si="13"/>
        <v>46113</v>
      </c>
      <c r="B117" s="107">
        <f t="shared" si="14"/>
        <v>75</v>
      </c>
      <c r="C117" s="122" t="str">
        <f t="shared" si="8"/>
        <v>$0</v>
      </c>
      <c r="D117" s="121" t="str">
        <f t="shared" si="9"/>
        <v>$0</v>
      </c>
      <c r="E117" s="552" t="str">
        <f t="shared" si="10"/>
        <v>$0</v>
      </c>
      <c r="F117" s="121" t="str">
        <f t="shared" si="11"/>
        <v>$0</v>
      </c>
      <c r="G117" s="553" t="str">
        <f t="shared" si="12"/>
        <v>$0</v>
      </c>
    </row>
    <row r="118" spans="1:7">
      <c r="A118" s="106">
        <f t="shared" si="13"/>
        <v>46143</v>
      </c>
      <c r="B118" s="107">
        <f t="shared" si="14"/>
        <v>76</v>
      </c>
      <c r="C118" s="122" t="str">
        <f t="shared" si="8"/>
        <v>$0</v>
      </c>
      <c r="D118" s="121" t="str">
        <f t="shared" si="9"/>
        <v>$0</v>
      </c>
      <c r="E118" s="552" t="str">
        <f t="shared" si="10"/>
        <v>$0</v>
      </c>
      <c r="F118" s="121" t="str">
        <f t="shared" si="11"/>
        <v>$0</v>
      </c>
      <c r="G118" s="553" t="str">
        <f t="shared" si="12"/>
        <v>$0</v>
      </c>
    </row>
    <row r="119" spans="1:7">
      <c r="A119" s="106">
        <f t="shared" si="13"/>
        <v>46174</v>
      </c>
      <c r="B119" s="107">
        <f t="shared" si="14"/>
        <v>77</v>
      </c>
      <c r="C119" s="122" t="str">
        <f t="shared" si="8"/>
        <v>$0</v>
      </c>
      <c r="D119" s="121" t="str">
        <f t="shared" si="9"/>
        <v>$0</v>
      </c>
      <c r="E119" s="552" t="str">
        <f t="shared" si="10"/>
        <v>$0</v>
      </c>
      <c r="F119" s="121" t="str">
        <f t="shared" si="11"/>
        <v>$0</v>
      </c>
      <c r="G119" s="553" t="str">
        <f t="shared" si="12"/>
        <v>$0</v>
      </c>
    </row>
    <row r="120" spans="1:7">
      <c r="A120" s="106">
        <f t="shared" si="13"/>
        <v>46204</v>
      </c>
      <c r="B120" s="107">
        <f t="shared" si="14"/>
        <v>78</v>
      </c>
      <c r="C120" s="122" t="str">
        <f t="shared" si="8"/>
        <v>$0</v>
      </c>
      <c r="D120" s="121" t="str">
        <f t="shared" si="9"/>
        <v>$0</v>
      </c>
      <c r="E120" s="552" t="str">
        <f t="shared" si="10"/>
        <v>$0</v>
      </c>
      <c r="F120" s="121" t="str">
        <f t="shared" si="11"/>
        <v>$0</v>
      </c>
      <c r="G120" s="553" t="str">
        <f t="shared" si="12"/>
        <v>$0</v>
      </c>
    </row>
    <row r="121" spans="1:7">
      <c r="A121" s="106">
        <f t="shared" si="13"/>
        <v>46235</v>
      </c>
      <c r="B121" s="107">
        <f t="shared" si="14"/>
        <v>79</v>
      </c>
      <c r="C121" s="122" t="str">
        <f t="shared" si="8"/>
        <v>$0</v>
      </c>
      <c r="D121" s="121" t="str">
        <f t="shared" si="9"/>
        <v>$0</v>
      </c>
      <c r="E121" s="552" t="str">
        <f t="shared" si="10"/>
        <v>$0</v>
      </c>
      <c r="F121" s="121" t="str">
        <f t="shared" si="11"/>
        <v>$0</v>
      </c>
      <c r="G121" s="553" t="str">
        <f t="shared" si="12"/>
        <v>$0</v>
      </c>
    </row>
    <row r="122" spans="1:7">
      <c r="A122" s="106">
        <f t="shared" si="13"/>
        <v>46266</v>
      </c>
      <c r="B122" s="107">
        <f t="shared" si="14"/>
        <v>80</v>
      </c>
      <c r="C122" s="122" t="str">
        <f t="shared" si="8"/>
        <v>$0</v>
      </c>
      <c r="D122" s="121" t="str">
        <f t="shared" si="9"/>
        <v>$0</v>
      </c>
      <c r="E122" s="552" t="str">
        <f t="shared" si="10"/>
        <v>$0</v>
      </c>
      <c r="F122" s="121" t="str">
        <f t="shared" si="11"/>
        <v>$0</v>
      </c>
      <c r="G122" s="553" t="str">
        <f t="shared" si="12"/>
        <v>$0</v>
      </c>
    </row>
    <row r="123" spans="1:7">
      <c r="A123" s="106">
        <f t="shared" si="13"/>
        <v>46296</v>
      </c>
      <c r="B123" s="107">
        <f t="shared" si="14"/>
        <v>81</v>
      </c>
      <c r="C123" s="122" t="str">
        <f t="shared" si="8"/>
        <v>$0</v>
      </c>
      <c r="D123" s="121" t="str">
        <f t="shared" si="9"/>
        <v>$0</v>
      </c>
      <c r="E123" s="552" t="str">
        <f t="shared" si="10"/>
        <v>$0</v>
      </c>
      <c r="F123" s="121" t="str">
        <f t="shared" si="11"/>
        <v>$0</v>
      </c>
      <c r="G123" s="553" t="str">
        <f t="shared" si="12"/>
        <v>$0</v>
      </c>
    </row>
    <row r="124" spans="1:7">
      <c r="A124" s="106">
        <f t="shared" si="13"/>
        <v>46327</v>
      </c>
      <c r="B124" s="107">
        <f t="shared" si="14"/>
        <v>82</v>
      </c>
      <c r="C124" s="122" t="str">
        <f t="shared" si="8"/>
        <v>$0</v>
      </c>
      <c r="D124" s="121" t="str">
        <f t="shared" si="9"/>
        <v>$0</v>
      </c>
      <c r="E124" s="552" t="str">
        <f t="shared" si="10"/>
        <v>$0</v>
      </c>
      <c r="F124" s="121" t="str">
        <f t="shared" si="11"/>
        <v>$0</v>
      </c>
      <c r="G124" s="553" t="str">
        <f t="shared" si="12"/>
        <v>$0</v>
      </c>
    </row>
    <row r="125" spans="1:7">
      <c r="A125" s="106">
        <f t="shared" si="13"/>
        <v>46357</v>
      </c>
      <c r="B125" s="107">
        <f t="shared" si="14"/>
        <v>83</v>
      </c>
      <c r="C125" s="122" t="str">
        <f t="shared" si="8"/>
        <v>$0</v>
      </c>
      <c r="D125" s="121" t="str">
        <f t="shared" si="9"/>
        <v>$0</v>
      </c>
      <c r="E125" s="552" t="str">
        <f t="shared" si="10"/>
        <v>$0</v>
      </c>
      <c r="F125" s="121" t="str">
        <f t="shared" si="11"/>
        <v>$0</v>
      </c>
      <c r="G125" s="553" t="str">
        <f t="shared" si="12"/>
        <v>$0</v>
      </c>
    </row>
    <row r="126" spans="1:7">
      <c r="A126" s="106">
        <f t="shared" si="13"/>
        <v>46388</v>
      </c>
      <c r="B126" s="107">
        <f t="shared" si="14"/>
        <v>84</v>
      </c>
      <c r="C126" s="122" t="str">
        <f t="shared" si="8"/>
        <v>$0</v>
      </c>
      <c r="D126" s="121" t="str">
        <f t="shared" si="9"/>
        <v>$0</v>
      </c>
      <c r="E126" s="552" t="str">
        <f t="shared" si="10"/>
        <v>$0</v>
      </c>
      <c r="F126" s="121" t="str">
        <f t="shared" si="11"/>
        <v>$0</v>
      </c>
      <c r="G126" s="553" t="str">
        <f t="shared" si="12"/>
        <v>$0</v>
      </c>
    </row>
    <row r="127" spans="1:7">
      <c r="A127" s="106">
        <f t="shared" si="13"/>
        <v>46419</v>
      </c>
      <c r="B127" s="107">
        <f t="shared" si="14"/>
        <v>85</v>
      </c>
      <c r="C127" s="122" t="str">
        <f t="shared" si="8"/>
        <v>$0</v>
      </c>
      <c r="D127" s="121" t="str">
        <f t="shared" si="9"/>
        <v>$0</v>
      </c>
      <c r="E127" s="552" t="str">
        <f t="shared" si="10"/>
        <v>$0</v>
      </c>
      <c r="F127" s="121" t="str">
        <f t="shared" si="11"/>
        <v>$0</v>
      </c>
      <c r="G127" s="553" t="str">
        <f t="shared" si="12"/>
        <v>$0</v>
      </c>
    </row>
    <row r="128" spans="1:7">
      <c r="A128" s="106">
        <f t="shared" si="13"/>
        <v>46447</v>
      </c>
      <c r="B128" s="107">
        <f t="shared" si="14"/>
        <v>86</v>
      </c>
      <c r="C128" s="122" t="str">
        <f t="shared" si="8"/>
        <v>$0</v>
      </c>
      <c r="D128" s="121" t="str">
        <f t="shared" si="9"/>
        <v>$0</v>
      </c>
      <c r="E128" s="552" t="str">
        <f t="shared" si="10"/>
        <v>$0</v>
      </c>
      <c r="F128" s="121" t="str">
        <f t="shared" si="11"/>
        <v>$0</v>
      </c>
      <c r="G128" s="553" t="str">
        <f t="shared" si="12"/>
        <v>$0</v>
      </c>
    </row>
    <row r="129" spans="1:7">
      <c r="A129" s="106">
        <f t="shared" si="13"/>
        <v>46478</v>
      </c>
      <c r="B129" s="107">
        <f t="shared" si="14"/>
        <v>87</v>
      </c>
      <c r="C129" s="122" t="str">
        <f t="shared" si="8"/>
        <v>$0</v>
      </c>
      <c r="D129" s="121" t="str">
        <f t="shared" si="9"/>
        <v>$0</v>
      </c>
      <c r="E129" s="552" t="str">
        <f t="shared" si="10"/>
        <v>$0</v>
      </c>
      <c r="F129" s="121" t="str">
        <f t="shared" si="11"/>
        <v>$0</v>
      </c>
      <c r="G129" s="553" t="str">
        <f t="shared" si="12"/>
        <v>$0</v>
      </c>
    </row>
    <row r="130" spans="1:7">
      <c r="A130" s="106">
        <f t="shared" si="13"/>
        <v>46508</v>
      </c>
      <c r="B130" s="107">
        <f t="shared" si="14"/>
        <v>88</v>
      </c>
      <c r="C130" s="122" t="str">
        <f t="shared" si="8"/>
        <v>$0</v>
      </c>
      <c r="D130" s="121" t="str">
        <f t="shared" si="9"/>
        <v>$0</v>
      </c>
      <c r="E130" s="552" t="str">
        <f t="shared" si="10"/>
        <v>$0</v>
      </c>
      <c r="F130" s="121" t="str">
        <f t="shared" si="11"/>
        <v>$0</v>
      </c>
      <c r="G130" s="553" t="str">
        <f t="shared" si="12"/>
        <v>$0</v>
      </c>
    </row>
    <row r="131" spans="1:7">
      <c r="A131" s="106">
        <f t="shared" si="13"/>
        <v>46539</v>
      </c>
      <c r="B131" s="107">
        <f t="shared" si="14"/>
        <v>89</v>
      </c>
      <c r="C131" s="122" t="str">
        <f t="shared" si="8"/>
        <v>$0</v>
      </c>
      <c r="D131" s="121" t="str">
        <f t="shared" si="9"/>
        <v>$0</v>
      </c>
      <c r="E131" s="552" t="str">
        <f t="shared" si="10"/>
        <v>$0</v>
      </c>
      <c r="F131" s="121" t="str">
        <f t="shared" si="11"/>
        <v>$0</v>
      </c>
      <c r="G131" s="553" t="str">
        <f t="shared" si="12"/>
        <v>$0</v>
      </c>
    </row>
    <row r="132" spans="1:7">
      <c r="A132" s="106">
        <f t="shared" si="13"/>
        <v>46569</v>
      </c>
      <c r="B132" s="107">
        <f t="shared" si="14"/>
        <v>90</v>
      </c>
      <c r="C132" s="122" t="str">
        <f t="shared" si="8"/>
        <v>$0</v>
      </c>
      <c r="D132" s="121" t="str">
        <f t="shared" si="9"/>
        <v>$0</v>
      </c>
      <c r="E132" s="552" t="str">
        <f t="shared" si="10"/>
        <v>$0</v>
      </c>
      <c r="F132" s="121" t="str">
        <f t="shared" si="11"/>
        <v>$0</v>
      </c>
      <c r="G132" s="553" t="str">
        <f t="shared" si="12"/>
        <v>$0</v>
      </c>
    </row>
    <row r="133" spans="1:7">
      <c r="A133" s="106">
        <f t="shared" si="13"/>
        <v>46600</v>
      </c>
      <c r="B133" s="107">
        <f t="shared" si="14"/>
        <v>91</v>
      </c>
      <c r="C133" s="122" t="str">
        <f t="shared" si="8"/>
        <v>$0</v>
      </c>
      <c r="D133" s="121" t="str">
        <f t="shared" si="9"/>
        <v>$0</v>
      </c>
      <c r="E133" s="552" t="str">
        <f t="shared" si="10"/>
        <v>$0</v>
      </c>
      <c r="F133" s="121" t="str">
        <f t="shared" si="11"/>
        <v>$0</v>
      </c>
      <c r="G133" s="553" t="str">
        <f t="shared" si="12"/>
        <v>$0</v>
      </c>
    </row>
    <row r="134" spans="1:7">
      <c r="A134" s="106">
        <f t="shared" si="13"/>
        <v>46631</v>
      </c>
      <c r="B134" s="107">
        <f t="shared" si="14"/>
        <v>92</v>
      </c>
      <c r="C134" s="122" t="str">
        <f t="shared" si="8"/>
        <v>$0</v>
      </c>
      <c r="D134" s="121" t="str">
        <f t="shared" si="9"/>
        <v>$0</v>
      </c>
      <c r="E134" s="552" t="str">
        <f t="shared" si="10"/>
        <v>$0</v>
      </c>
      <c r="F134" s="121" t="str">
        <f t="shared" si="11"/>
        <v>$0</v>
      </c>
      <c r="G134" s="553" t="str">
        <f t="shared" si="12"/>
        <v>$0</v>
      </c>
    </row>
    <row r="135" spans="1:7">
      <c r="A135" s="106">
        <f t="shared" si="13"/>
        <v>46661</v>
      </c>
      <c r="B135" s="107">
        <f t="shared" si="14"/>
        <v>93</v>
      </c>
      <c r="C135" s="122" t="str">
        <f t="shared" si="8"/>
        <v>$0</v>
      </c>
      <c r="D135" s="121" t="str">
        <f t="shared" si="9"/>
        <v>$0</v>
      </c>
      <c r="E135" s="552" t="str">
        <f t="shared" si="10"/>
        <v>$0</v>
      </c>
      <c r="F135" s="121" t="str">
        <f t="shared" si="11"/>
        <v>$0</v>
      </c>
      <c r="G135" s="553" t="str">
        <f t="shared" si="12"/>
        <v>$0</v>
      </c>
    </row>
    <row r="136" spans="1:7">
      <c r="A136" s="106">
        <f t="shared" si="13"/>
        <v>46692</v>
      </c>
      <c r="B136" s="107">
        <f t="shared" si="14"/>
        <v>94</v>
      </c>
      <c r="C136" s="122" t="str">
        <f t="shared" si="8"/>
        <v>$0</v>
      </c>
      <c r="D136" s="121" t="str">
        <f t="shared" si="9"/>
        <v>$0</v>
      </c>
      <c r="E136" s="552" t="str">
        <f t="shared" si="10"/>
        <v>$0</v>
      </c>
      <c r="F136" s="121" t="str">
        <f t="shared" si="11"/>
        <v>$0</v>
      </c>
      <c r="G136" s="553" t="str">
        <f t="shared" si="12"/>
        <v>$0</v>
      </c>
    </row>
    <row r="137" spans="1:7">
      <c r="A137" s="106">
        <f t="shared" si="13"/>
        <v>46722</v>
      </c>
      <c r="B137" s="107">
        <f t="shared" si="14"/>
        <v>95</v>
      </c>
      <c r="C137" s="122" t="str">
        <f t="shared" si="8"/>
        <v>$0</v>
      </c>
      <c r="D137" s="121" t="str">
        <f t="shared" si="9"/>
        <v>$0</v>
      </c>
      <c r="E137" s="552" t="str">
        <f t="shared" si="10"/>
        <v>$0</v>
      </c>
      <c r="F137" s="121" t="str">
        <f t="shared" si="11"/>
        <v>$0</v>
      </c>
      <c r="G137" s="553" t="str">
        <f t="shared" si="12"/>
        <v>$0</v>
      </c>
    </row>
    <row r="138" spans="1:7">
      <c r="A138" s="106">
        <f t="shared" si="13"/>
        <v>46753</v>
      </c>
      <c r="B138" s="107">
        <f t="shared" si="14"/>
        <v>96</v>
      </c>
      <c r="C138" s="122" t="str">
        <f t="shared" si="8"/>
        <v>$0</v>
      </c>
      <c r="D138" s="121" t="str">
        <f t="shared" si="9"/>
        <v>$0</v>
      </c>
      <c r="E138" s="552" t="str">
        <f t="shared" si="10"/>
        <v>$0</v>
      </c>
      <c r="F138" s="121" t="str">
        <f t="shared" si="11"/>
        <v>$0</v>
      </c>
      <c r="G138" s="553" t="str">
        <f t="shared" si="12"/>
        <v>$0</v>
      </c>
    </row>
    <row r="139" spans="1:7">
      <c r="A139" s="106">
        <f t="shared" si="13"/>
        <v>46784</v>
      </c>
      <c r="B139" s="107">
        <f t="shared" si="14"/>
        <v>97</v>
      </c>
      <c r="C139" s="122" t="str">
        <f t="shared" si="8"/>
        <v>$0</v>
      </c>
      <c r="D139" s="121" t="str">
        <f t="shared" si="9"/>
        <v>$0</v>
      </c>
      <c r="E139" s="552" t="str">
        <f t="shared" si="10"/>
        <v>$0</v>
      </c>
      <c r="F139" s="121" t="str">
        <f t="shared" si="11"/>
        <v>$0</v>
      </c>
      <c r="G139" s="553" t="str">
        <f t="shared" si="12"/>
        <v>$0</v>
      </c>
    </row>
    <row r="140" spans="1:7">
      <c r="A140" s="106">
        <f t="shared" si="13"/>
        <v>46813</v>
      </c>
      <c r="B140" s="107">
        <f t="shared" si="14"/>
        <v>98</v>
      </c>
      <c r="C140" s="122" t="str">
        <f t="shared" si="8"/>
        <v>$0</v>
      </c>
      <c r="D140" s="121" t="str">
        <f t="shared" si="9"/>
        <v>$0</v>
      </c>
      <c r="E140" s="552" t="str">
        <f t="shared" si="10"/>
        <v>$0</v>
      </c>
      <c r="F140" s="121" t="str">
        <f t="shared" si="11"/>
        <v>$0</v>
      </c>
      <c r="G140" s="553" t="str">
        <f t="shared" si="12"/>
        <v>$0</v>
      </c>
    </row>
    <row r="141" spans="1:7">
      <c r="A141" s="106">
        <f t="shared" si="13"/>
        <v>46844</v>
      </c>
      <c r="B141" s="107">
        <f t="shared" si="14"/>
        <v>99</v>
      </c>
      <c r="C141" s="122" t="str">
        <f t="shared" si="8"/>
        <v>$0</v>
      </c>
      <c r="D141" s="121" t="str">
        <f t="shared" si="9"/>
        <v>$0</v>
      </c>
      <c r="E141" s="552" t="str">
        <f t="shared" si="10"/>
        <v>$0</v>
      </c>
      <c r="F141" s="121" t="str">
        <f t="shared" si="11"/>
        <v>$0</v>
      </c>
      <c r="G141" s="553" t="str">
        <f t="shared" si="12"/>
        <v>$0</v>
      </c>
    </row>
    <row r="142" spans="1:7">
      <c r="A142" s="106">
        <f t="shared" si="13"/>
        <v>46874</v>
      </c>
      <c r="B142" s="107">
        <f t="shared" si="14"/>
        <v>100</v>
      </c>
      <c r="C142" s="122" t="str">
        <f t="shared" si="8"/>
        <v>$0</v>
      </c>
      <c r="D142" s="121" t="str">
        <f t="shared" si="9"/>
        <v>$0</v>
      </c>
      <c r="E142" s="552" t="str">
        <f t="shared" si="10"/>
        <v>$0</v>
      </c>
      <c r="F142" s="121" t="str">
        <f t="shared" si="11"/>
        <v>$0</v>
      </c>
      <c r="G142" s="553" t="str">
        <f t="shared" si="12"/>
        <v>$0</v>
      </c>
    </row>
    <row r="143" spans="1:7">
      <c r="A143" s="106">
        <f t="shared" si="13"/>
        <v>46905</v>
      </c>
      <c r="B143" s="107">
        <f t="shared" si="14"/>
        <v>101</v>
      </c>
      <c r="C143" s="122" t="str">
        <f t="shared" si="8"/>
        <v>$0</v>
      </c>
      <c r="D143" s="121" t="str">
        <f t="shared" si="9"/>
        <v>$0</v>
      </c>
      <c r="E143" s="552" t="str">
        <f t="shared" si="10"/>
        <v>$0</v>
      </c>
      <c r="F143" s="121" t="str">
        <f t="shared" si="11"/>
        <v>$0</v>
      </c>
      <c r="G143" s="553" t="str">
        <f t="shared" si="12"/>
        <v>$0</v>
      </c>
    </row>
    <row r="144" spans="1:7">
      <c r="A144" s="106">
        <f t="shared" si="13"/>
        <v>46935</v>
      </c>
      <c r="B144" s="107">
        <f t="shared" si="14"/>
        <v>102</v>
      </c>
      <c r="C144" s="122" t="str">
        <f t="shared" si="8"/>
        <v>$0</v>
      </c>
      <c r="D144" s="121" t="str">
        <f t="shared" si="9"/>
        <v>$0</v>
      </c>
      <c r="E144" s="552" t="str">
        <f t="shared" si="10"/>
        <v>$0</v>
      </c>
      <c r="F144" s="121" t="str">
        <f t="shared" si="11"/>
        <v>$0</v>
      </c>
      <c r="G144" s="553" t="str">
        <f t="shared" si="12"/>
        <v>$0</v>
      </c>
    </row>
    <row r="145" spans="1:14">
      <c r="A145" s="106">
        <f t="shared" si="13"/>
        <v>46966</v>
      </c>
      <c r="B145" s="107">
        <f t="shared" si="14"/>
        <v>103</v>
      </c>
      <c r="C145" s="122" t="str">
        <f t="shared" si="8"/>
        <v>$0</v>
      </c>
      <c r="D145" s="121" t="str">
        <f t="shared" si="9"/>
        <v>$0</v>
      </c>
      <c r="E145" s="552" t="str">
        <f t="shared" si="10"/>
        <v>$0</v>
      </c>
      <c r="F145" s="121" t="str">
        <f t="shared" si="11"/>
        <v>$0</v>
      </c>
      <c r="G145" s="553" t="str">
        <f t="shared" si="12"/>
        <v>$0</v>
      </c>
    </row>
    <row r="146" spans="1:14">
      <c r="A146" s="106">
        <f t="shared" si="13"/>
        <v>46997</v>
      </c>
      <c r="B146" s="107">
        <f t="shared" si="14"/>
        <v>104</v>
      </c>
      <c r="C146" s="122" t="str">
        <f t="shared" si="8"/>
        <v>$0</v>
      </c>
      <c r="D146" s="121" t="str">
        <f t="shared" si="9"/>
        <v>$0</v>
      </c>
      <c r="E146" s="552" t="str">
        <f t="shared" si="10"/>
        <v>$0</v>
      </c>
      <c r="F146" s="121" t="str">
        <f t="shared" si="11"/>
        <v>$0</v>
      </c>
      <c r="G146" s="553" t="str">
        <f t="shared" si="12"/>
        <v>$0</v>
      </c>
    </row>
    <row r="147" spans="1:14">
      <c r="A147" s="106">
        <f t="shared" si="13"/>
        <v>47027</v>
      </c>
      <c r="B147" s="107">
        <f t="shared" si="14"/>
        <v>105</v>
      </c>
      <c r="C147" s="122" t="str">
        <f t="shared" si="8"/>
        <v>$0</v>
      </c>
      <c r="D147" s="121" t="str">
        <f t="shared" si="9"/>
        <v>$0</v>
      </c>
      <c r="E147" s="552" t="str">
        <f t="shared" si="10"/>
        <v>$0</v>
      </c>
      <c r="F147" s="121" t="str">
        <f t="shared" si="11"/>
        <v>$0</v>
      </c>
      <c r="G147" s="553" t="str">
        <f t="shared" si="12"/>
        <v>$0</v>
      </c>
    </row>
    <row r="148" spans="1:14">
      <c r="A148" s="106">
        <f t="shared" si="13"/>
        <v>47058</v>
      </c>
      <c r="B148" s="107">
        <f t="shared" si="14"/>
        <v>106</v>
      </c>
      <c r="C148" s="122" t="str">
        <f t="shared" si="8"/>
        <v>$0</v>
      </c>
      <c r="D148" s="121" t="str">
        <f t="shared" si="9"/>
        <v>$0</v>
      </c>
      <c r="E148" s="552" t="str">
        <f t="shared" si="10"/>
        <v>$0</v>
      </c>
      <c r="F148" s="121" t="str">
        <f t="shared" si="11"/>
        <v>$0</v>
      </c>
      <c r="G148" s="553" t="str">
        <f t="shared" si="12"/>
        <v>$0</v>
      </c>
    </row>
    <row r="149" spans="1:14">
      <c r="A149" s="106">
        <f t="shared" si="13"/>
        <v>47088</v>
      </c>
      <c r="B149" s="107">
        <f t="shared" si="14"/>
        <v>107</v>
      </c>
      <c r="C149" s="122" t="str">
        <f t="shared" si="8"/>
        <v>$0</v>
      </c>
      <c r="D149" s="121" t="str">
        <f t="shared" si="9"/>
        <v>$0</v>
      </c>
      <c r="E149" s="552" t="str">
        <f t="shared" si="10"/>
        <v>$0</v>
      </c>
      <c r="F149" s="121" t="str">
        <f t="shared" si="11"/>
        <v>$0</v>
      </c>
      <c r="G149" s="553" t="str">
        <f t="shared" si="12"/>
        <v>$0</v>
      </c>
    </row>
    <row r="150" spans="1:14">
      <c r="A150" s="106">
        <f t="shared" si="13"/>
        <v>47119</v>
      </c>
      <c r="B150" s="107">
        <f t="shared" si="14"/>
        <v>108</v>
      </c>
      <c r="C150" s="122" t="str">
        <f t="shared" si="8"/>
        <v>$0</v>
      </c>
      <c r="D150" s="121" t="str">
        <f t="shared" si="9"/>
        <v>$0</v>
      </c>
      <c r="E150" s="552" t="str">
        <f t="shared" si="10"/>
        <v>$0</v>
      </c>
      <c r="F150" s="121" t="str">
        <f t="shared" si="11"/>
        <v>$0</v>
      </c>
      <c r="G150" s="553" t="str">
        <f t="shared" si="12"/>
        <v>$0</v>
      </c>
      <c r="N150" s="12"/>
    </row>
    <row r="151" spans="1:14">
      <c r="A151" s="106">
        <f t="shared" si="13"/>
        <v>47150</v>
      </c>
      <c r="B151" s="107">
        <f t="shared" si="14"/>
        <v>109</v>
      </c>
      <c r="C151" s="122" t="str">
        <f t="shared" si="8"/>
        <v>$0</v>
      </c>
      <c r="D151" s="121" t="str">
        <f t="shared" si="9"/>
        <v>$0</v>
      </c>
      <c r="E151" s="552" t="str">
        <f t="shared" si="10"/>
        <v>$0</v>
      </c>
      <c r="F151" s="121" t="str">
        <f t="shared" si="11"/>
        <v>$0</v>
      </c>
      <c r="G151" s="553" t="str">
        <f t="shared" si="12"/>
        <v>$0</v>
      </c>
      <c r="N151" s="12"/>
    </row>
    <row r="152" spans="1:14">
      <c r="A152" s="106">
        <f t="shared" si="13"/>
        <v>47178</v>
      </c>
      <c r="B152" s="107">
        <f t="shared" si="14"/>
        <v>110</v>
      </c>
      <c r="C152" s="122" t="str">
        <f t="shared" si="8"/>
        <v>$0</v>
      </c>
      <c r="D152" s="121" t="str">
        <f t="shared" si="9"/>
        <v>$0</v>
      </c>
      <c r="E152" s="552" t="str">
        <f t="shared" si="10"/>
        <v>$0</v>
      </c>
      <c r="F152" s="121" t="str">
        <f t="shared" si="11"/>
        <v>$0</v>
      </c>
      <c r="G152" s="553" t="str">
        <f t="shared" si="12"/>
        <v>$0</v>
      </c>
      <c r="M152" s="11"/>
      <c r="N152" s="12"/>
    </row>
    <row r="153" spans="1:14">
      <c r="A153" s="106">
        <f t="shared" si="13"/>
        <v>47209</v>
      </c>
      <c r="B153" s="107">
        <f t="shared" si="14"/>
        <v>111</v>
      </c>
      <c r="C153" s="122" t="str">
        <f t="shared" si="8"/>
        <v>$0</v>
      </c>
      <c r="D153" s="121" t="str">
        <f t="shared" si="9"/>
        <v>$0</v>
      </c>
      <c r="E153" s="552" t="str">
        <f t="shared" si="10"/>
        <v>$0</v>
      </c>
      <c r="F153" s="121" t="str">
        <f t="shared" si="11"/>
        <v>$0</v>
      </c>
      <c r="G153" s="553" t="str">
        <f t="shared" si="12"/>
        <v>$0</v>
      </c>
      <c r="N153" s="12"/>
    </row>
    <row r="154" spans="1:14">
      <c r="A154" s="106">
        <f t="shared" si="13"/>
        <v>47239</v>
      </c>
      <c r="B154" s="107">
        <f t="shared" si="14"/>
        <v>112</v>
      </c>
      <c r="C154" s="122" t="str">
        <f t="shared" si="8"/>
        <v>$0</v>
      </c>
      <c r="D154" s="121" t="str">
        <f t="shared" si="9"/>
        <v>$0</v>
      </c>
      <c r="E154" s="552" t="str">
        <f t="shared" si="10"/>
        <v>$0</v>
      </c>
      <c r="F154" s="121" t="str">
        <f t="shared" si="11"/>
        <v>$0</v>
      </c>
      <c r="G154" s="553" t="str">
        <f t="shared" si="12"/>
        <v>$0</v>
      </c>
    </row>
    <row r="155" spans="1:14">
      <c r="A155" s="106">
        <f t="shared" si="13"/>
        <v>47270</v>
      </c>
      <c r="B155" s="107">
        <f t="shared" si="14"/>
        <v>113</v>
      </c>
      <c r="C155" s="122" t="str">
        <f t="shared" si="8"/>
        <v>$0</v>
      </c>
      <c r="D155" s="121" t="str">
        <f t="shared" si="9"/>
        <v>$0</v>
      </c>
      <c r="E155" s="552" t="str">
        <f t="shared" si="10"/>
        <v>$0</v>
      </c>
      <c r="F155" s="121" t="str">
        <f t="shared" si="11"/>
        <v>$0</v>
      </c>
      <c r="G155" s="553" t="str">
        <f t="shared" si="12"/>
        <v>$0</v>
      </c>
    </row>
    <row r="156" spans="1:14">
      <c r="A156" s="106">
        <f t="shared" si="13"/>
        <v>47300</v>
      </c>
      <c r="B156" s="107">
        <f t="shared" si="14"/>
        <v>114</v>
      </c>
      <c r="C156" s="122" t="str">
        <f t="shared" si="8"/>
        <v>$0</v>
      </c>
      <c r="D156" s="121" t="str">
        <f t="shared" si="9"/>
        <v>$0</v>
      </c>
      <c r="E156" s="552" t="str">
        <f t="shared" si="10"/>
        <v>$0</v>
      </c>
      <c r="F156" s="121" t="str">
        <f t="shared" si="11"/>
        <v>$0</v>
      </c>
      <c r="G156" s="553" t="str">
        <f t="shared" si="12"/>
        <v>$0</v>
      </c>
    </row>
    <row r="157" spans="1:14">
      <c r="A157" s="106">
        <f t="shared" si="13"/>
        <v>47331</v>
      </c>
      <c r="B157" s="107">
        <f t="shared" si="14"/>
        <v>115</v>
      </c>
      <c r="C157" s="122" t="str">
        <f t="shared" si="8"/>
        <v>$0</v>
      </c>
      <c r="D157" s="121" t="str">
        <f t="shared" si="9"/>
        <v>$0</v>
      </c>
      <c r="E157" s="552" t="str">
        <f t="shared" si="10"/>
        <v>$0</v>
      </c>
      <c r="F157" s="121" t="str">
        <f t="shared" si="11"/>
        <v>$0</v>
      </c>
      <c r="G157" s="553" t="str">
        <f t="shared" si="12"/>
        <v>$0</v>
      </c>
    </row>
    <row r="158" spans="1:14">
      <c r="A158" s="106">
        <f t="shared" si="13"/>
        <v>47362</v>
      </c>
      <c r="B158" s="107">
        <f t="shared" si="14"/>
        <v>116</v>
      </c>
      <c r="C158" s="122" t="str">
        <f t="shared" si="8"/>
        <v>$0</v>
      </c>
      <c r="D158" s="121" t="str">
        <f t="shared" si="9"/>
        <v>$0</v>
      </c>
      <c r="E158" s="552" t="str">
        <f t="shared" si="10"/>
        <v>$0</v>
      </c>
      <c r="F158" s="121" t="str">
        <f t="shared" si="11"/>
        <v>$0</v>
      </c>
      <c r="G158" s="553" t="str">
        <f t="shared" si="12"/>
        <v>$0</v>
      </c>
    </row>
    <row r="159" spans="1:14">
      <c r="A159" s="106">
        <f t="shared" si="13"/>
        <v>47392</v>
      </c>
      <c r="B159" s="107">
        <f t="shared" si="14"/>
        <v>117</v>
      </c>
      <c r="C159" s="122" t="str">
        <f t="shared" si="8"/>
        <v>$0</v>
      </c>
      <c r="D159" s="121" t="str">
        <f t="shared" si="9"/>
        <v>$0</v>
      </c>
      <c r="E159" s="552" t="str">
        <f t="shared" si="10"/>
        <v>$0</v>
      </c>
      <c r="F159" s="121" t="str">
        <f t="shared" si="11"/>
        <v>$0</v>
      </c>
      <c r="G159" s="553" t="str">
        <f t="shared" si="12"/>
        <v>$0</v>
      </c>
    </row>
    <row r="160" spans="1:14">
      <c r="A160" s="106">
        <f t="shared" si="13"/>
        <v>47423</v>
      </c>
      <c r="B160" s="107">
        <f t="shared" si="14"/>
        <v>118</v>
      </c>
      <c r="C160" s="122" t="str">
        <f t="shared" si="8"/>
        <v>$0</v>
      </c>
      <c r="D160" s="121" t="str">
        <f t="shared" si="9"/>
        <v>$0</v>
      </c>
      <c r="E160" s="552" t="str">
        <f t="shared" si="10"/>
        <v>$0</v>
      </c>
      <c r="F160" s="121" t="str">
        <f t="shared" si="11"/>
        <v>$0</v>
      </c>
      <c r="G160" s="553" t="str">
        <f t="shared" si="12"/>
        <v>$0</v>
      </c>
    </row>
    <row r="161" spans="1:7">
      <c r="A161" s="106">
        <f t="shared" si="13"/>
        <v>47453</v>
      </c>
      <c r="B161" s="107">
        <f t="shared" si="14"/>
        <v>119</v>
      </c>
      <c r="C161" s="122" t="str">
        <f t="shared" si="8"/>
        <v>$0</v>
      </c>
      <c r="D161" s="121" t="str">
        <f t="shared" si="9"/>
        <v>$0</v>
      </c>
      <c r="E161" s="552" t="str">
        <f t="shared" si="10"/>
        <v>$0</v>
      </c>
      <c r="F161" s="121" t="str">
        <f t="shared" si="11"/>
        <v>$0</v>
      </c>
      <c r="G161" s="553" t="str">
        <f t="shared" si="12"/>
        <v>$0</v>
      </c>
    </row>
    <row r="162" spans="1:7">
      <c r="A162" s="106">
        <f t="shared" si="13"/>
        <v>47484</v>
      </c>
      <c r="B162" s="107">
        <f t="shared" si="14"/>
        <v>120</v>
      </c>
      <c r="C162" s="124" t="str">
        <f>G161</f>
        <v>$0</v>
      </c>
      <c r="D162" s="121" t="str">
        <f t="shared" si="9"/>
        <v>$0</v>
      </c>
      <c r="E162" s="552" t="str">
        <f t="shared" si="10"/>
        <v>$0</v>
      </c>
      <c r="F162" s="121" t="str">
        <f t="shared" si="11"/>
        <v>$0</v>
      </c>
      <c r="G162" s="553" t="str">
        <f t="shared" si="12"/>
        <v>$0</v>
      </c>
    </row>
    <row r="163" spans="1:7">
      <c r="A163" s="106">
        <f t="shared" si="13"/>
        <v>47515</v>
      </c>
      <c r="B163" s="107">
        <f t="shared" si="14"/>
        <v>121</v>
      </c>
      <c r="C163" s="122" t="str">
        <f>G162</f>
        <v>$0</v>
      </c>
      <c r="D163" s="121" t="str">
        <f t="shared" si="9"/>
        <v>$0</v>
      </c>
      <c r="E163" s="552" t="str">
        <f t="shared" si="10"/>
        <v>$0</v>
      </c>
      <c r="F163" s="121" t="str">
        <f t="shared" si="11"/>
        <v>$0</v>
      </c>
      <c r="G163" s="553" t="str">
        <f t="shared" si="12"/>
        <v>$0</v>
      </c>
    </row>
    <row r="164" spans="1:7">
      <c r="A164" s="106">
        <f t="shared" si="13"/>
        <v>47543</v>
      </c>
      <c r="B164" s="107">
        <f t="shared" si="14"/>
        <v>122</v>
      </c>
      <c r="C164" s="122" t="str">
        <f t="shared" si="8"/>
        <v>$0</v>
      </c>
      <c r="D164" s="121" t="str">
        <f t="shared" si="9"/>
        <v>$0</v>
      </c>
      <c r="E164" s="552" t="str">
        <f t="shared" si="10"/>
        <v>$0</v>
      </c>
      <c r="F164" s="121" t="str">
        <f t="shared" si="11"/>
        <v>$0</v>
      </c>
      <c r="G164" s="553" t="str">
        <f t="shared" si="12"/>
        <v>$0</v>
      </c>
    </row>
    <row r="165" spans="1:7">
      <c r="A165" s="106">
        <f t="shared" si="13"/>
        <v>47574</v>
      </c>
      <c r="B165" s="107">
        <f t="shared" si="14"/>
        <v>123</v>
      </c>
      <c r="C165" s="122" t="str">
        <f t="shared" si="8"/>
        <v>$0</v>
      </c>
      <c r="D165" s="121" t="str">
        <f t="shared" si="9"/>
        <v>$0</v>
      </c>
      <c r="E165" s="552" t="str">
        <f t="shared" si="10"/>
        <v>$0</v>
      </c>
      <c r="F165" s="121" t="str">
        <f t="shared" si="11"/>
        <v>$0</v>
      </c>
      <c r="G165" s="553" t="str">
        <f t="shared" si="12"/>
        <v>$0</v>
      </c>
    </row>
    <row r="166" spans="1:7">
      <c r="A166" s="106">
        <f t="shared" si="13"/>
        <v>47604</v>
      </c>
      <c r="B166" s="107">
        <f t="shared" si="14"/>
        <v>124</v>
      </c>
      <c r="C166" s="122" t="str">
        <f t="shared" si="8"/>
        <v>$0</v>
      </c>
      <c r="D166" s="121" t="str">
        <f t="shared" si="9"/>
        <v>$0</v>
      </c>
      <c r="E166" s="552" t="str">
        <f t="shared" si="10"/>
        <v>$0</v>
      </c>
      <c r="F166" s="121" t="str">
        <f t="shared" si="11"/>
        <v>$0</v>
      </c>
      <c r="G166" s="553" t="str">
        <f t="shared" si="12"/>
        <v>$0</v>
      </c>
    </row>
    <row r="167" spans="1:7">
      <c r="A167" s="106">
        <f t="shared" si="13"/>
        <v>47635</v>
      </c>
      <c r="B167" s="107">
        <f t="shared" si="14"/>
        <v>125</v>
      </c>
      <c r="C167" s="122" t="str">
        <f t="shared" si="8"/>
        <v>$0</v>
      </c>
      <c r="D167" s="121" t="str">
        <f t="shared" si="9"/>
        <v>$0</v>
      </c>
      <c r="E167" s="552" t="str">
        <f t="shared" si="10"/>
        <v>$0</v>
      </c>
      <c r="F167" s="121" t="str">
        <f t="shared" si="11"/>
        <v>$0</v>
      </c>
      <c r="G167" s="553" t="str">
        <f t="shared" si="12"/>
        <v>$0</v>
      </c>
    </row>
    <row r="168" spans="1:7">
      <c r="A168" s="106">
        <f t="shared" si="13"/>
        <v>47665</v>
      </c>
      <c r="B168" s="107">
        <f t="shared" si="14"/>
        <v>126</v>
      </c>
      <c r="C168" s="122" t="str">
        <f t="shared" si="8"/>
        <v>$0</v>
      </c>
      <c r="D168" s="121" t="str">
        <f t="shared" si="9"/>
        <v>$0</v>
      </c>
      <c r="E168" s="552" t="str">
        <f t="shared" si="10"/>
        <v>$0</v>
      </c>
      <c r="F168" s="121" t="str">
        <f t="shared" si="11"/>
        <v>$0</v>
      </c>
      <c r="G168" s="553" t="str">
        <f t="shared" si="12"/>
        <v>$0</v>
      </c>
    </row>
    <row r="169" spans="1:7">
      <c r="A169" s="106">
        <f t="shared" si="13"/>
        <v>47696</v>
      </c>
      <c r="B169" s="107">
        <f t="shared" si="14"/>
        <v>127</v>
      </c>
      <c r="C169" s="122" t="str">
        <f t="shared" si="8"/>
        <v>$0</v>
      </c>
      <c r="D169" s="121" t="str">
        <f t="shared" si="9"/>
        <v>$0</v>
      </c>
      <c r="E169" s="552" t="str">
        <f t="shared" si="10"/>
        <v>$0</v>
      </c>
      <c r="F169" s="121" t="str">
        <f t="shared" si="11"/>
        <v>$0</v>
      </c>
      <c r="G169" s="553" t="str">
        <f t="shared" si="12"/>
        <v>$0</v>
      </c>
    </row>
    <row r="170" spans="1:7">
      <c r="A170" s="106">
        <f t="shared" si="13"/>
        <v>47727</v>
      </c>
      <c r="B170" s="107">
        <f t="shared" si="14"/>
        <v>128</v>
      </c>
      <c r="C170" s="122" t="str">
        <f t="shared" si="8"/>
        <v>$0</v>
      </c>
      <c r="D170" s="121" t="str">
        <f t="shared" si="9"/>
        <v>$0</v>
      </c>
      <c r="E170" s="552" t="str">
        <f t="shared" si="10"/>
        <v>$0</v>
      </c>
      <c r="F170" s="121" t="str">
        <f t="shared" si="11"/>
        <v>$0</v>
      </c>
      <c r="G170" s="553" t="str">
        <f t="shared" si="12"/>
        <v>$0</v>
      </c>
    </row>
    <row r="171" spans="1:7">
      <c r="A171" s="106">
        <f t="shared" si="13"/>
        <v>47757</v>
      </c>
      <c r="B171" s="107">
        <f t="shared" si="14"/>
        <v>129</v>
      </c>
      <c r="C171" s="122" t="str">
        <f t="shared" si="8"/>
        <v>$0</v>
      </c>
      <c r="D171" s="121" t="str">
        <f t="shared" si="9"/>
        <v>$0</v>
      </c>
      <c r="E171" s="552" t="str">
        <f t="shared" si="10"/>
        <v>$0</v>
      </c>
      <c r="F171" s="121" t="str">
        <f t="shared" si="11"/>
        <v>$0</v>
      </c>
      <c r="G171" s="553" t="str">
        <f t="shared" si="12"/>
        <v>$0</v>
      </c>
    </row>
    <row r="172" spans="1:7">
      <c r="A172" s="106">
        <f t="shared" si="13"/>
        <v>47788</v>
      </c>
      <c r="B172" s="107">
        <f t="shared" si="14"/>
        <v>130</v>
      </c>
      <c r="C172" s="122" t="str">
        <f t="shared" ref="C172:C235" si="15">G171</f>
        <v>$0</v>
      </c>
      <c r="D172" s="121" t="str">
        <f t="shared" ref="D172:D235" si="16">IF(G172="$0","$0",(IFERROR(-IPMT($C$9/12,B172,$C$10,$C$8),"$0")))</f>
        <v>$0</v>
      </c>
      <c r="E172" s="552" t="str">
        <f t="shared" ref="E172:E235" si="17">IF(B172=$C$11, (IF(G172="$0","$0",(IFERROR(-PPMT($C$9/12,B172,$C$10,$C$8),"$0")))+$C$14), (IF(G172="$0","$0",(IFERROR(-PPMT($C$9/12,B172,$C$10,$C$8),"$0")))))</f>
        <v>$0</v>
      </c>
      <c r="F172" s="121" t="str">
        <f t="shared" ref="F172:F235" si="18">IF(G172="$0","$0",(+(IFERROR(-IPMT($C$9/12,B172,$C$10,$C$8),"$0"))+(IF(B172=$C$11,(IF(G172="$0","$0",(IFERROR(-PPMT($C$9/12,B172,$C$10,$C$8),"$0")))+$C$14),(IF(G172="$0","$0",(IFERROR(-PPMT($C$9/12,B172,$C$10,$C$8),"$0"))))))))</f>
        <v>$0</v>
      </c>
      <c r="G172" s="553" t="str">
        <f t="shared" ref="G172:G235" si="19">IF(B172=$C$11, (-$C$14+IF((C172-(IFERROR(-PPMT($C$9/12,B172,$C$10,$C$8),"$0")))&gt;$C$14, (C172-(IFERROR(-PPMT($C$9/12,B172,$C$10,$C$8),"$0"))), "$0")), (IF((C172-(IFERROR(-PPMT($C$9/12,B172,$C$10,$C$8),"$0")))&gt;$C$14, (C172-(IFERROR(-PPMT($C$9/12,B172,$C$10,$C$8),0))), "$0")))</f>
        <v>$0</v>
      </c>
    </row>
    <row r="173" spans="1:7">
      <c r="A173" s="106">
        <f t="shared" ref="A173:A236" si="20">DATE(YEAR(A172),MONTH(A172)+1,DAY(A172))</f>
        <v>47818</v>
      </c>
      <c r="B173" s="107">
        <f t="shared" ref="B173:B236" si="21">+B172+1</f>
        <v>131</v>
      </c>
      <c r="C173" s="122" t="str">
        <f t="shared" si="15"/>
        <v>$0</v>
      </c>
      <c r="D173" s="121" t="str">
        <f t="shared" si="16"/>
        <v>$0</v>
      </c>
      <c r="E173" s="552" t="str">
        <f t="shared" si="17"/>
        <v>$0</v>
      </c>
      <c r="F173" s="121" t="str">
        <f t="shared" si="18"/>
        <v>$0</v>
      </c>
      <c r="G173" s="553" t="str">
        <f t="shared" si="19"/>
        <v>$0</v>
      </c>
    </row>
    <row r="174" spans="1:7">
      <c r="A174" s="106">
        <f t="shared" si="20"/>
        <v>47849</v>
      </c>
      <c r="B174" s="107">
        <f t="shared" si="21"/>
        <v>132</v>
      </c>
      <c r="C174" s="122" t="str">
        <f t="shared" si="15"/>
        <v>$0</v>
      </c>
      <c r="D174" s="121" t="str">
        <f t="shared" si="16"/>
        <v>$0</v>
      </c>
      <c r="E174" s="552" t="str">
        <f t="shared" si="17"/>
        <v>$0</v>
      </c>
      <c r="F174" s="121" t="str">
        <f t="shared" si="18"/>
        <v>$0</v>
      </c>
      <c r="G174" s="553" t="str">
        <f t="shared" si="19"/>
        <v>$0</v>
      </c>
    </row>
    <row r="175" spans="1:7">
      <c r="A175" s="106">
        <f t="shared" si="20"/>
        <v>47880</v>
      </c>
      <c r="B175" s="107">
        <f t="shared" si="21"/>
        <v>133</v>
      </c>
      <c r="C175" s="122" t="str">
        <f t="shared" si="15"/>
        <v>$0</v>
      </c>
      <c r="D175" s="121" t="str">
        <f t="shared" si="16"/>
        <v>$0</v>
      </c>
      <c r="E175" s="552" t="str">
        <f t="shared" si="17"/>
        <v>$0</v>
      </c>
      <c r="F175" s="121" t="str">
        <f t="shared" si="18"/>
        <v>$0</v>
      </c>
      <c r="G175" s="553" t="str">
        <f t="shared" si="19"/>
        <v>$0</v>
      </c>
    </row>
    <row r="176" spans="1:7">
      <c r="A176" s="106">
        <f t="shared" si="20"/>
        <v>47908</v>
      </c>
      <c r="B176" s="107">
        <f t="shared" si="21"/>
        <v>134</v>
      </c>
      <c r="C176" s="122" t="str">
        <f t="shared" si="15"/>
        <v>$0</v>
      </c>
      <c r="D176" s="121" t="str">
        <f t="shared" si="16"/>
        <v>$0</v>
      </c>
      <c r="E176" s="552" t="str">
        <f t="shared" si="17"/>
        <v>$0</v>
      </c>
      <c r="F176" s="121" t="str">
        <f t="shared" si="18"/>
        <v>$0</v>
      </c>
      <c r="G176" s="553" t="str">
        <f t="shared" si="19"/>
        <v>$0</v>
      </c>
    </row>
    <row r="177" spans="1:14">
      <c r="A177" s="106">
        <f t="shared" si="20"/>
        <v>47939</v>
      </c>
      <c r="B177" s="107">
        <f t="shared" si="21"/>
        <v>135</v>
      </c>
      <c r="C177" s="122" t="str">
        <f t="shared" si="15"/>
        <v>$0</v>
      </c>
      <c r="D177" s="121" t="str">
        <f t="shared" si="16"/>
        <v>$0</v>
      </c>
      <c r="E177" s="552" t="str">
        <f t="shared" si="17"/>
        <v>$0</v>
      </c>
      <c r="F177" s="121" t="str">
        <f t="shared" si="18"/>
        <v>$0</v>
      </c>
      <c r="G177" s="553" t="str">
        <f t="shared" si="19"/>
        <v>$0</v>
      </c>
    </row>
    <row r="178" spans="1:14">
      <c r="A178" s="106">
        <f t="shared" si="20"/>
        <v>47969</v>
      </c>
      <c r="B178" s="107">
        <f t="shared" si="21"/>
        <v>136</v>
      </c>
      <c r="C178" s="122" t="str">
        <f t="shared" si="15"/>
        <v>$0</v>
      </c>
      <c r="D178" s="121" t="str">
        <f t="shared" si="16"/>
        <v>$0</v>
      </c>
      <c r="E178" s="552" t="str">
        <f t="shared" si="17"/>
        <v>$0</v>
      </c>
      <c r="F178" s="121" t="str">
        <f t="shared" si="18"/>
        <v>$0</v>
      </c>
      <c r="G178" s="553" t="str">
        <f t="shared" si="19"/>
        <v>$0</v>
      </c>
    </row>
    <row r="179" spans="1:14">
      <c r="A179" s="106">
        <f t="shared" si="20"/>
        <v>48000</v>
      </c>
      <c r="B179" s="107">
        <f t="shared" si="21"/>
        <v>137</v>
      </c>
      <c r="C179" s="122" t="str">
        <f t="shared" si="15"/>
        <v>$0</v>
      </c>
      <c r="D179" s="121" t="str">
        <f t="shared" si="16"/>
        <v>$0</v>
      </c>
      <c r="E179" s="552" t="str">
        <f t="shared" si="17"/>
        <v>$0</v>
      </c>
      <c r="F179" s="121" t="str">
        <f t="shared" si="18"/>
        <v>$0</v>
      </c>
      <c r="G179" s="553" t="str">
        <f t="shared" si="19"/>
        <v>$0</v>
      </c>
    </row>
    <row r="180" spans="1:14">
      <c r="A180" s="106">
        <f t="shared" si="20"/>
        <v>48030</v>
      </c>
      <c r="B180" s="107">
        <f t="shared" si="21"/>
        <v>138</v>
      </c>
      <c r="C180" s="122" t="str">
        <f t="shared" si="15"/>
        <v>$0</v>
      </c>
      <c r="D180" s="121" t="str">
        <f t="shared" si="16"/>
        <v>$0</v>
      </c>
      <c r="E180" s="552" t="str">
        <f t="shared" si="17"/>
        <v>$0</v>
      </c>
      <c r="F180" s="121" t="str">
        <f t="shared" si="18"/>
        <v>$0</v>
      </c>
      <c r="G180" s="553" t="str">
        <f t="shared" si="19"/>
        <v>$0</v>
      </c>
    </row>
    <row r="181" spans="1:14">
      <c r="A181" s="106">
        <f t="shared" si="20"/>
        <v>48061</v>
      </c>
      <c r="B181" s="107">
        <f t="shared" si="21"/>
        <v>139</v>
      </c>
      <c r="C181" s="122" t="str">
        <f t="shared" si="15"/>
        <v>$0</v>
      </c>
      <c r="D181" s="121" t="str">
        <f t="shared" si="16"/>
        <v>$0</v>
      </c>
      <c r="E181" s="552" t="str">
        <f t="shared" si="17"/>
        <v>$0</v>
      </c>
      <c r="F181" s="121" t="str">
        <f t="shared" si="18"/>
        <v>$0</v>
      </c>
      <c r="G181" s="553" t="str">
        <f t="shared" si="19"/>
        <v>$0</v>
      </c>
    </row>
    <row r="182" spans="1:14">
      <c r="A182" s="106">
        <f t="shared" si="20"/>
        <v>48092</v>
      </c>
      <c r="B182" s="107">
        <f t="shared" si="21"/>
        <v>140</v>
      </c>
      <c r="C182" s="122" t="str">
        <f t="shared" si="15"/>
        <v>$0</v>
      </c>
      <c r="D182" s="121" t="str">
        <f t="shared" si="16"/>
        <v>$0</v>
      </c>
      <c r="E182" s="552" t="str">
        <f t="shared" si="17"/>
        <v>$0</v>
      </c>
      <c r="F182" s="121" t="str">
        <f t="shared" si="18"/>
        <v>$0</v>
      </c>
      <c r="G182" s="553" t="str">
        <f t="shared" si="19"/>
        <v>$0</v>
      </c>
    </row>
    <row r="183" spans="1:14">
      <c r="A183" s="106">
        <f t="shared" si="20"/>
        <v>48122</v>
      </c>
      <c r="B183" s="107">
        <f t="shared" si="21"/>
        <v>141</v>
      </c>
      <c r="C183" s="122" t="str">
        <f t="shared" si="15"/>
        <v>$0</v>
      </c>
      <c r="D183" s="121" t="str">
        <f t="shared" si="16"/>
        <v>$0</v>
      </c>
      <c r="E183" s="552" t="str">
        <f t="shared" si="17"/>
        <v>$0</v>
      </c>
      <c r="F183" s="121" t="str">
        <f t="shared" si="18"/>
        <v>$0</v>
      </c>
      <c r="G183" s="553" t="str">
        <f t="shared" si="19"/>
        <v>$0</v>
      </c>
    </row>
    <row r="184" spans="1:14">
      <c r="A184" s="106">
        <f t="shared" si="20"/>
        <v>48153</v>
      </c>
      <c r="B184" s="107">
        <f t="shared" si="21"/>
        <v>142</v>
      </c>
      <c r="C184" s="122" t="str">
        <f t="shared" si="15"/>
        <v>$0</v>
      </c>
      <c r="D184" s="121" t="str">
        <f t="shared" si="16"/>
        <v>$0</v>
      </c>
      <c r="E184" s="552" t="str">
        <f t="shared" si="17"/>
        <v>$0</v>
      </c>
      <c r="F184" s="121" t="str">
        <f t="shared" si="18"/>
        <v>$0</v>
      </c>
      <c r="G184" s="553" t="str">
        <f t="shared" si="19"/>
        <v>$0</v>
      </c>
    </row>
    <row r="185" spans="1:14">
      <c r="A185" s="106">
        <f t="shared" si="20"/>
        <v>48183</v>
      </c>
      <c r="B185" s="107">
        <f t="shared" si="21"/>
        <v>143</v>
      </c>
      <c r="C185" s="122" t="str">
        <f t="shared" si="15"/>
        <v>$0</v>
      </c>
      <c r="D185" s="121" t="str">
        <f t="shared" si="16"/>
        <v>$0</v>
      </c>
      <c r="E185" s="552" t="str">
        <f t="shared" si="17"/>
        <v>$0</v>
      </c>
      <c r="F185" s="121" t="str">
        <f t="shared" si="18"/>
        <v>$0</v>
      </c>
      <c r="G185" s="553" t="str">
        <f t="shared" si="19"/>
        <v>$0</v>
      </c>
    </row>
    <row r="186" spans="1:14">
      <c r="A186" s="106">
        <f t="shared" si="20"/>
        <v>48214</v>
      </c>
      <c r="B186" s="107">
        <f t="shared" si="21"/>
        <v>144</v>
      </c>
      <c r="C186" s="122" t="str">
        <f t="shared" si="15"/>
        <v>$0</v>
      </c>
      <c r="D186" s="121" t="str">
        <f t="shared" si="16"/>
        <v>$0</v>
      </c>
      <c r="E186" s="552" t="str">
        <f t="shared" si="17"/>
        <v>$0</v>
      </c>
      <c r="F186" s="121" t="str">
        <f t="shared" si="18"/>
        <v>$0</v>
      </c>
      <c r="G186" s="553" t="str">
        <f t="shared" si="19"/>
        <v>$0</v>
      </c>
      <c r="N186" s="11"/>
    </row>
    <row r="187" spans="1:14">
      <c r="A187" s="106">
        <f t="shared" si="20"/>
        <v>48245</v>
      </c>
      <c r="B187" s="107">
        <f t="shared" si="21"/>
        <v>145</v>
      </c>
      <c r="C187" s="122" t="str">
        <f t="shared" si="15"/>
        <v>$0</v>
      </c>
      <c r="D187" s="121" t="str">
        <f t="shared" si="16"/>
        <v>$0</v>
      </c>
      <c r="E187" s="552" t="str">
        <f t="shared" si="17"/>
        <v>$0</v>
      </c>
      <c r="F187" s="121" t="str">
        <f t="shared" si="18"/>
        <v>$0</v>
      </c>
      <c r="G187" s="553" t="str">
        <f t="shared" si="19"/>
        <v>$0</v>
      </c>
    </row>
    <row r="188" spans="1:14">
      <c r="A188" s="106">
        <f t="shared" si="20"/>
        <v>48274</v>
      </c>
      <c r="B188" s="107">
        <f t="shared" si="21"/>
        <v>146</v>
      </c>
      <c r="C188" s="122" t="str">
        <f t="shared" si="15"/>
        <v>$0</v>
      </c>
      <c r="D188" s="121" t="str">
        <f t="shared" si="16"/>
        <v>$0</v>
      </c>
      <c r="E188" s="552" t="str">
        <f t="shared" si="17"/>
        <v>$0</v>
      </c>
      <c r="F188" s="121" t="str">
        <f t="shared" si="18"/>
        <v>$0</v>
      </c>
      <c r="G188" s="553" t="str">
        <f t="shared" si="19"/>
        <v>$0</v>
      </c>
    </row>
    <row r="189" spans="1:14">
      <c r="A189" s="106">
        <f t="shared" si="20"/>
        <v>48305</v>
      </c>
      <c r="B189" s="107">
        <f t="shared" si="21"/>
        <v>147</v>
      </c>
      <c r="C189" s="122" t="str">
        <f t="shared" si="15"/>
        <v>$0</v>
      </c>
      <c r="D189" s="121" t="str">
        <f t="shared" si="16"/>
        <v>$0</v>
      </c>
      <c r="E189" s="552" t="str">
        <f t="shared" si="17"/>
        <v>$0</v>
      </c>
      <c r="F189" s="121" t="str">
        <f t="shared" si="18"/>
        <v>$0</v>
      </c>
      <c r="G189" s="553" t="str">
        <f t="shared" si="19"/>
        <v>$0</v>
      </c>
    </row>
    <row r="190" spans="1:14">
      <c r="A190" s="106">
        <f t="shared" si="20"/>
        <v>48335</v>
      </c>
      <c r="B190" s="107">
        <f t="shared" si="21"/>
        <v>148</v>
      </c>
      <c r="C190" s="122" t="str">
        <f t="shared" si="15"/>
        <v>$0</v>
      </c>
      <c r="D190" s="121" t="str">
        <f t="shared" si="16"/>
        <v>$0</v>
      </c>
      <c r="E190" s="552" t="str">
        <f t="shared" si="17"/>
        <v>$0</v>
      </c>
      <c r="F190" s="121" t="str">
        <f t="shared" si="18"/>
        <v>$0</v>
      </c>
      <c r="G190" s="553" t="str">
        <f t="shared" si="19"/>
        <v>$0</v>
      </c>
    </row>
    <row r="191" spans="1:14">
      <c r="A191" s="106">
        <f t="shared" si="20"/>
        <v>48366</v>
      </c>
      <c r="B191" s="107">
        <f t="shared" si="21"/>
        <v>149</v>
      </c>
      <c r="C191" s="122" t="str">
        <f t="shared" si="15"/>
        <v>$0</v>
      </c>
      <c r="D191" s="121" t="str">
        <f t="shared" si="16"/>
        <v>$0</v>
      </c>
      <c r="E191" s="552" t="str">
        <f t="shared" si="17"/>
        <v>$0</v>
      </c>
      <c r="F191" s="121" t="str">
        <f t="shared" si="18"/>
        <v>$0</v>
      </c>
      <c r="G191" s="553" t="str">
        <f t="shared" si="19"/>
        <v>$0</v>
      </c>
    </row>
    <row r="192" spans="1:14">
      <c r="A192" s="106">
        <f t="shared" si="20"/>
        <v>48396</v>
      </c>
      <c r="B192" s="107">
        <f t="shared" si="21"/>
        <v>150</v>
      </c>
      <c r="C192" s="122" t="str">
        <f t="shared" si="15"/>
        <v>$0</v>
      </c>
      <c r="D192" s="121" t="str">
        <f t="shared" si="16"/>
        <v>$0</v>
      </c>
      <c r="E192" s="552" t="str">
        <f t="shared" si="17"/>
        <v>$0</v>
      </c>
      <c r="F192" s="121" t="str">
        <f t="shared" si="18"/>
        <v>$0</v>
      </c>
      <c r="G192" s="553" t="str">
        <f t="shared" si="19"/>
        <v>$0</v>
      </c>
    </row>
    <row r="193" spans="1:7">
      <c r="A193" s="106">
        <f t="shared" si="20"/>
        <v>48427</v>
      </c>
      <c r="B193" s="107">
        <f t="shared" si="21"/>
        <v>151</v>
      </c>
      <c r="C193" s="122" t="str">
        <f t="shared" si="15"/>
        <v>$0</v>
      </c>
      <c r="D193" s="121" t="str">
        <f t="shared" si="16"/>
        <v>$0</v>
      </c>
      <c r="E193" s="552" t="str">
        <f t="shared" si="17"/>
        <v>$0</v>
      </c>
      <c r="F193" s="121" t="str">
        <f t="shared" si="18"/>
        <v>$0</v>
      </c>
      <c r="G193" s="553" t="str">
        <f t="shared" si="19"/>
        <v>$0</v>
      </c>
    </row>
    <row r="194" spans="1:7">
      <c r="A194" s="106">
        <f t="shared" si="20"/>
        <v>48458</v>
      </c>
      <c r="B194" s="107">
        <f t="shared" si="21"/>
        <v>152</v>
      </c>
      <c r="C194" s="122" t="str">
        <f t="shared" si="15"/>
        <v>$0</v>
      </c>
      <c r="D194" s="121" t="str">
        <f t="shared" si="16"/>
        <v>$0</v>
      </c>
      <c r="E194" s="552" t="str">
        <f t="shared" si="17"/>
        <v>$0</v>
      </c>
      <c r="F194" s="121" t="str">
        <f t="shared" si="18"/>
        <v>$0</v>
      </c>
      <c r="G194" s="553" t="str">
        <f t="shared" si="19"/>
        <v>$0</v>
      </c>
    </row>
    <row r="195" spans="1:7">
      <c r="A195" s="106">
        <f t="shared" si="20"/>
        <v>48488</v>
      </c>
      <c r="B195" s="107">
        <f t="shared" si="21"/>
        <v>153</v>
      </c>
      <c r="C195" s="122" t="str">
        <f t="shared" si="15"/>
        <v>$0</v>
      </c>
      <c r="D195" s="121" t="str">
        <f t="shared" si="16"/>
        <v>$0</v>
      </c>
      <c r="E195" s="552" t="str">
        <f t="shared" si="17"/>
        <v>$0</v>
      </c>
      <c r="F195" s="121" t="str">
        <f t="shared" si="18"/>
        <v>$0</v>
      </c>
      <c r="G195" s="553" t="str">
        <f t="shared" si="19"/>
        <v>$0</v>
      </c>
    </row>
    <row r="196" spans="1:7">
      <c r="A196" s="106">
        <f t="shared" si="20"/>
        <v>48519</v>
      </c>
      <c r="B196" s="107">
        <f t="shared" si="21"/>
        <v>154</v>
      </c>
      <c r="C196" s="122" t="str">
        <f t="shared" si="15"/>
        <v>$0</v>
      </c>
      <c r="D196" s="121" t="str">
        <f t="shared" si="16"/>
        <v>$0</v>
      </c>
      <c r="E196" s="552" t="str">
        <f t="shared" si="17"/>
        <v>$0</v>
      </c>
      <c r="F196" s="121" t="str">
        <f t="shared" si="18"/>
        <v>$0</v>
      </c>
      <c r="G196" s="553" t="str">
        <f t="shared" si="19"/>
        <v>$0</v>
      </c>
    </row>
    <row r="197" spans="1:7">
      <c r="A197" s="106">
        <f t="shared" si="20"/>
        <v>48549</v>
      </c>
      <c r="B197" s="107">
        <f t="shared" si="21"/>
        <v>155</v>
      </c>
      <c r="C197" s="122" t="str">
        <f t="shared" si="15"/>
        <v>$0</v>
      </c>
      <c r="D197" s="121" t="str">
        <f t="shared" si="16"/>
        <v>$0</v>
      </c>
      <c r="E197" s="552" t="str">
        <f t="shared" si="17"/>
        <v>$0</v>
      </c>
      <c r="F197" s="121" t="str">
        <f t="shared" si="18"/>
        <v>$0</v>
      </c>
      <c r="G197" s="553" t="str">
        <f t="shared" si="19"/>
        <v>$0</v>
      </c>
    </row>
    <row r="198" spans="1:7">
      <c r="A198" s="106">
        <f t="shared" si="20"/>
        <v>48580</v>
      </c>
      <c r="B198" s="107">
        <f t="shared" si="21"/>
        <v>156</v>
      </c>
      <c r="C198" s="122" t="str">
        <f t="shared" si="15"/>
        <v>$0</v>
      </c>
      <c r="D198" s="121" t="str">
        <f t="shared" si="16"/>
        <v>$0</v>
      </c>
      <c r="E198" s="552" t="str">
        <f t="shared" si="17"/>
        <v>$0</v>
      </c>
      <c r="F198" s="121" t="str">
        <f t="shared" si="18"/>
        <v>$0</v>
      </c>
      <c r="G198" s="553" t="str">
        <f t="shared" si="19"/>
        <v>$0</v>
      </c>
    </row>
    <row r="199" spans="1:7">
      <c r="A199" s="106">
        <f t="shared" si="20"/>
        <v>48611</v>
      </c>
      <c r="B199" s="107">
        <f t="shared" si="21"/>
        <v>157</v>
      </c>
      <c r="C199" s="122" t="str">
        <f t="shared" si="15"/>
        <v>$0</v>
      </c>
      <c r="D199" s="121" t="str">
        <f t="shared" si="16"/>
        <v>$0</v>
      </c>
      <c r="E199" s="552" t="str">
        <f t="shared" si="17"/>
        <v>$0</v>
      </c>
      <c r="F199" s="121" t="str">
        <f t="shared" si="18"/>
        <v>$0</v>
      </c>
      <c r="G199" s="553" t="str">
        <f t="shared" si="19"/>
        <v>$0</v>
      </c>
    </row>
    <row r="200" spans="1:7">
      <c r="A200" s="106">
        <f t="shared" si="20"/>
        <v>48639</v>
      </c>
      <c r="B200" s="107">
        <f t="shared" si="21"/>
        <v>158</v>
      </c>
      <c r="C200" s="122" t="str">
        <f t="shared" si="15"/>
        <v>$0</v>
      </c>
      <c r="D200" s="121" t="str">
        <f t="shared" si="16"/>
        <v>$0</v>
      </c>
      <c r="E200" s="552" t="str">
        <f t="shared" si="17"/>
        <v>$0</v>
      </c>
      <c r="F200" s="121" t="str">
        <f t="shared" si="18"/>
        <v>$0</v>
      </c>
      <c r="G200" s="553" t="str">
        <f t="shared" si="19"/>
        <v>$0</v>
      </c>
    </row>
    <row r="201" spans="1:7">
      <c r="A201" s="106">
        <f t="shared" si="20"/>
        <v>48670</v>
      </c>
      <c r="B201" s="107">
        <f t="shared" si="21"/>
        <v>159</v>
      </c>
      <c r="C201" s="122" t="str">
        <f t="shared" si="15"/>
        <v>$0</v>
      </c>
      <c r="D201" s="121" t="str">
        <f t="shared" si="16"/>
        <v>$0</v>
      </c>
      <c r="E201" s="552" t="str">
        <f t="shared" si="17"/>
        <v>$0</v>
      </c>
      <c r="F201" s="121" t="str">
        <f t="shared" si="18"/>
        <v>$0</v>
      </c>
      <c r="G201" s="553" t="str">
        <f t="shared" si="19"/>
        <v>$0</v>
      </c>
    </row>
    <row r="202" spans="1:7">
      <c r="A202" s="106">
        <f t="shared" si="20"/>
        <v>48700</v>
      </c>
      <c r="B202" s="107">
        <f t="shared" si="21"/>
        <v>160</v>
      </c>
      <c r="C202" s="122" t="str">
        <f t="shared" si="15"/>
        <v>$0</v>
      </c>
      <c r="D202" s="121" t="str">
        <f t="shared" si="16"/>
        <v>$0</v>
      </c>
      <c r="E202" s="552" t="str">
        <f t="shared" si="17"/>
        <v>$0</v>
      </c>
      <c r="F202" s="121" t="str">
        <f t="shared" si="18"/>
        <v>$0</v>
      </c>
      <c r="G202" s="553" t="str">
        <f t="shared" si="19"/>
        <v>$0</v>
      </c>
    </row>
    <row r="203" spans="1:7">
      <c r="A203" s="106">
        <f t="shared" si="20"/>
        <v>48731</v>
      </c>
      <c r="B203" s="107">
        <f t="shared" si="21"/>
        <v>161</v>
      </c>
      <c r="C203" s="122" t="str">
        <f t="shared" si="15"/>
        <v>$0</v>
      </c>
      <c r="D203" s="121" t="str">
        <f t="shared" si="16"/>
        <v>$0</v>
      </c>
      <c r="E203" s="552" t="str">
        <f t="shared" si="17"/>
        <v>$0</v>
      </c>
      <c r="F203" s="121" t="str">
        <f t="shared" si="18"/>
        <v>$0</v>
      </c>
      <c r="G203" s="553" t="str">
        <f t="shared" si="19"/>
        <v>$0</v>
      </c>
    </row>
    <row r="204" spans="1:7">
      <c r="A204" s="106">
        <f t="shared" si="20"/>
        <v>48761</v>
      </c>
      <c r="B204" s="107">
        <f t="shared" si="21"/>
        <v>162</v>
      </c>
      <c r="C204" s="122" t="str">
        <f t="shared" si="15"/>
        <v>$0</v>
      </c>
      <c r="D204" s="121" t="str">
        <f t="shared" si="16"/>
        <v>$0</v>
      </c>
      <c r="E204" s="552" t="str">
        <f t="shared" si="17"/>
        <v>$0</v>
      </c>
      <c r="F204" s="121" t="str">
        <f t="shared" si="18"/>
        <v>$0</v>
      </c>
      <c r="G204" s="553" t="str">
        <f t="shared" si="19"/>
        <v>$0</v>
      </c>
    </row>
    <row r="205" spans="1:7">
      <c r="A205" s="106">
        <f t="shared" si="20"/>
        <v>48792</v>
      </c>
      <c r="B205" s="107">
        <f t="shared" si="21"/>
        <v>163</v>
      </c>
      <c r="C205" s="122" t="str">
        <f t="shared" si="15"/>
        <v>$0</v>
      </c>
      <c r="D205" s="121" t="str">
        <f t="shared" si="16"/>
        <v>$0</v>
      </c>
      <c r="E205" s="552" t="str">
        <f t="shared" si="17"/>
        <v>$0</v>
      </c>
      <c r="F205" s="121" t="str">
        <f t="shared" si="18"/>
        <v>$0</v>
      </c>
      <c r="G205" s="553" t="str">
        <f t="shared" si="19"/>
        <v>$0</v>
      </c>
    </row>
    <row r="206" spans="1:7">
      <c r="A206" s="106">
        <f t="shared" si="20"/>
        <v>48823</v>
      </c>
      <c r="B206" s="107">
        <f t="shared" si="21"/>
        <v>164</v>
      </c>
      <c r="C206" s="122" t="str">
        <f t="shared" si="15"/>
        <v>$0</v>
      </c>
      <c r="D206" s="121" t="str">
        <f t="shared" si="16"/>
        <v>$0</v>
      </c>
      <c r="E206" s="552" t="str">
        <f t="shared" si="17"/>
        <v>$0</v>
      </c>
      <c r="F206" s="121" t="str">
        <f t="shared" si="18"/>
        <v>$0</v>
      </c>
      <c r="G206" s="553" t="str">
        <f t="shared" si="19"/>
        <v>$0</v>
      </c>
    </row>
    <row r="207" spans="1:7">
      <c r="A207" s="106">
        <f t="shared" si="20"/>
        <v>48853</v>
      </c>
      <c r="B207" s="107">
        <f t="shared" si="21"/>
        <v>165</v>
      </c>
      <c r="C207" s="122" t="str">
        <f t="shared" si="15"/>
        <v>$0</v>
      </c>
      <c r="D207" s="121" t="str">
        <f t="shared" si="16"/>
        <v>$0</v>
      </c>
      <c r="E207" s="552" t="str">
        <f t="shared" si="17"/>
        <v>$0</v>
      </c>
      <c r="F207" s="121" t="str">
        <f t="shared" si="18"/>
        <v>$0</v>
      </c>
      <c r="G207" s="553" t="str">
        <f t="shared" si="19"/>
        <v>$0</v>
      </c>
    </row>
    <row r="208" spans="1:7">
      <c r="A208" s="106">
        <f t="shared" si="20"/>
        <v>48884</v>
      </c>
      <c r="B208" s="107">
        <f t="shared" si="21"/>
        <v>166</v>
      </c>
      <c r="C208" s="122" t="str">
        <f t="shared" si="15"/>
        <v>$0</v>
      </c>
      <c r="D208" s="121" t="str">
        <f t="shared" si="16"/>
        <v>$0</v>
      </c>
      <c r="E208" s="552" t="str">
        <f t="shared" si="17"/>
        <v>$0</v>
      </c>
      <c r="F208" s="121" t="str">
        <f t="shared" si="18"/>
        <v>$0</v>
      </c>
      <c r="G208" s="553" t="str">
        <f t="shared" si="19"/>
        <v>$0</v>
      </c>
    </row>
    <row r="209" spans="1:7">
      <c r="A209" s="106">
        <f t="shared" si="20"/>
        <v>48914</v>
      </c>
      <c r="B209" s="107">
        <f t="shared" si="21"/>
        <v>167</v>
      </c>
      <c r="C209" s="122" t="str">
        <f t="shared" si="15"/>
        <v>$0</v>
      </c>
      <c r="D209" s="121" t="str">
        <f t="shared" si="16"/>
        <v>$0</v>
      </c>
      <c r="E209" s="552" t="str">
        <f t="shared" si="17"/>
        <v>$0</v>
      </c>
      <c r="F209" s="121" t="str">
        <f t="shared" si="18"/>
        <v>$0</v>
      </c>
      <c r="G209" s="553" t="str">
        <f t="shared" si="19"/>
        <v>$0</v>
      </c>
    </row>
    <row r="210" spans="1:7">
      <c r="A210" s="106">
        <f t="shared" si="20"/>
        <v>48945</v>
      </c>
      <c r="B210" s="107">
        <f t="shared" si="21"/>
        <v>168</v>
      </c>
      <c r="C210" s="122" t="str">
        <f t="shared" si="15"/>
        <v>$0</v>
      </c>
      <c r="D210" s="121" t="str">
        <f t="shared" si="16"/>
        <v>$0</v>
      </c>
      <c r="E210" s="552" t="str">
        <f t="shared" si="17"/>
        <v>$0</v>
      </c>
      <c r="F210" s="121" t="str">
        <f t="shared" si="18"/>
        <v>$0</v>
      </c>
      <c r="G210" s="553" t="str">
        <f t="shared" si="19"/>
        <v>$0</v>
      </c>
    </row>
    <row r="211" spans="1:7">
      <c r="A211" s="106">
        <f t="shared" si="20"/>
        <v>48976</v>
      </c>
      <c r="B211" s="107">
        <f t="shared" si="21"/>
        <v>169</v>
      </c>
      <c r="C211" s="122" t="str">
        <f t="shared" si="15"/>
        <v>$0</v>
      </c>
      <c r="D211" s="121" t="str">
        <f t="shared" si="16"/>
        <v>$0</v>
      </c>
      <c r="E211" s="552" t="str">
        <f t="shared" si="17"/>
        <v>$0</v>
      </c>
      <c r="F211" s="121" t="str">
        <f t="shared" si="18"/>
        <v>$0</v>
      </c>
      <c r="G211" s="553" t="str">
        <f t="shared" si="19"/>
        <v>$0</v>
      </c>
    </row>
    <row r="212" spans="1:7">
      <c r="A212" s="106">
        <f t="shared" si="20"/>
        <v>49004</v>
      </c>
      <c r="B212" s="107">
        <f t="shared" si="21"/>
        <v>170</v>
      </c>
      <c r="C212" s="122" t="str">
        <f t="shared" si="15"/>
        <v>$0</v>
      </c>
      <c r="D212" s="121" t="str">
        <f t="shared" si="16"/>
        <v>$0</v>
      </c>
      <c r="E212" s="552" t="str">
        <f t="shared" si="17"/>
        <v>$0</v>
      </c>
      <c r="F212" s="121" t="str">
        <f t="shared" si="18"/>
        <v>$0</v>
      </c>
      <c r="G212" s="553" t="str">
        <f t="shared" si="19"/>
        <v>$0</v>
      </c>
    </row>
    <row r="213" spans="1:7">
      <c r="A213" s="106">
        <f t="shared" si="20"/>
        <v>49035</v>
      </c>
      <c r="B213" s="107">
        <f t="shared" si="21"/>
        <v>171</v>
      </c>
      <c r="C213" s="122" t="str">
        <f t="shared" si="15"/>
        <v>$0</v>
      </c>
      <c r="D213" s="121" t="str">
        <f t="shared" si="16"/>
        <v>$0</v>
      </c>
      <c r="E213" s="552" t="str">
        <f t="shared" si="17"/>
        <v>$0</v>
      </c>
      <c r="F213" s="121" t="str">
        <f t="shared" si="18"/>
        <v>$0</v>
      </c>
      <c r="G213" s="553" t="str">
        <f t="shared" si="19"/>
        <v>$0</v>
      </c>
    </row>
    <row r="214" spans="1:7">
      <c r="A214" s="106">
        <f t="shared" si="20"/>
        <v>49065</v>
      </c>
      <c r="B214" s="107">
        <f t="shared" si="21"/>
        <v>172</v>
      </c>
      <c r="C214" s="122" t="str">
        <f t="shared" si="15"/>
        <v>$0</v>
      </c>
      <c r="D214" s="121" t="str">
        <f t="shared" si="16"/>
        <v>$0</v>
      </c>
      <c r="E214" s="552" t="str">
        <f t="shared" si="17"/>
        <v>$0</v>
      </c>
      <c r="F214" s="121" t="str">
        <f t="shared" si="18"/>
        <v>$0</v>
      </c>
      <c r="G214" s="553" t="str">
        <f t="shared" si="19"/>
        <v>$0</v>
      </c>
    </row>
    <row r="215" spans="1:7">
      <c r="A215" s="106">
        <f t="shared" si="20"/>
        <v>49096</v>
      </c>
      <c r="B215" s="107">
        <f t="shared" si="21"/>
        <v>173</v>
      </c>
      <c r="C215" s="122" t="str">
        <f t="shared" si="15"/>
        <v>$0</v>
      </c>
      <c r="D215" s="121" t="str">
        <f t="shared" si="16"/>
        <v>$0</v>
      </c>
      <c r="E215" s="552" t="str">
        <f t="shared" si="17"/>
        <v>$0</v>
      </c>
      <c r="F215" s="121" t="str">
        <f t="shared" si="18"/>
        <v>$0</v>
      </c>
      <c r="G215" s="553" t="str">
        <f t="shared" si="19"/>
        <v>$0</v>
      </c>
    </row>
    <row r="216" spans="1:7">
      <c r="A216" s="106">
        <f t="shared" si="20"/>
        <v>49126</v>
      </c>
      <c r="B216" s="107">
        <f t="shared" si="21"/>
        <v>174</v>
      </c>
      <c r="C216" s="122" t="str">
        <f t="shared" si="15"/>
        <v>$0</v>
      </c>
      <c r="D216" s="121" t="str">
        <f t="shared" si="16"/>
        <v>$0</v>
      </c>
      <c r="E216" s="552" t="str">
        <f t="shared" si="17"/>
        <v>$0</v>
      </c>
      <c r="F216" s="121" t="str">
        <f t="shared" si="18"/>
        <v>$0</v>
      </c>
      <c r="G216" s="553" t="str">
        <f t="shared" si="19"/>
        <v>$0</v>
      </c>
    </row>
    <row r="217" spans="1:7">
      <c r="A217" s="106">
        <f t="shared" si="20"/>
        <v>49157</v>
      </c>
      <c r="B217" s="107">
        <f t="shared" si="21"/>
        <v>175</v>
      </c>
      <c r="C217" s="122" t="str">
        <f t="shared" si="15"/>
        <v>$0</v>
      </c>
      <c r="D217" s="121" t="str">
        <f t="shared" si="16"/>
        <v>$0</v>
      </c>
      <c r="E217" s="552" t="str">
        <f t="shared" si="17"/>
        <v>$0</v>
      </c>
      <c r="F217" s="121" t="str">
        <f t="shared" si="18"/>
        <v>$0</v>
      </c>
      <c r="G217" s="553" t="str">
        <f t="shared" si="19"/>
        <v>$0</v>
      </c>
    </row>
    <row r="218" spans="1:7">
      <c r="A218" s="106">
        <f t="shared" si="20"/>
        <v>49188</v>
      </c>
      <c r="B218" s="107">
        <f t="shared" si="21"/>
        <v>176</v>
      </c>
      <c r="C218" s="122" t="str">
        <f t="shared" si="15"/>
        <v>$0</v>
      </c>
      <c r="D218" s="121" t="str">
        <f t="shared" si="16"/>
        <v>$0</v>
      </c>
      <c r="E218" s="552" t="str">
        <f t="shared" si="17"/>
        <v>$0</v>
      </c>
      <c r="F218" s="121" t="str">
        <f t="shared" si="18"/>
        <v>$0</v>
      </c>
      <c r="G218" s="553" t="str">
        <f t="shared" si="19"/>
        <v>$0</v>
      </c>
    </row>
    <row r="219" spans="1:7">
      <c r="A219" s="106">
        <f t="shared" si="20"/>
        <v>49218</v>
      </c>
      <c r="B219" s="107">
        <f t="shared" si="21"/>
        <v>177</v>
      </c>
      <c r="C219" s="122" t="str">
        <f t="shared" si="15"/>
        <v>$0</v>
      </c>
      <c r="D219" s="121" t="str">
        <f t="shared" si="16"/>
        <v>$0</v>
      </c>
      <c r="E219" s="552" t="str">
        <f t="shared" si="17"/>
        <v>$0</v>
      </c>
      <c r="F219" s="121" t="str">
        <f t="shared" si="18"/>
        <v>$0</v>
      </c>
      <c r="G219" s="553" t="str">
        <f t="shared" si="19"/>
        <v>$0</v>
      </c>
    </row>
    <row r="220" spans="1:7">
      <c r="A220" s="106">
        <f t="shared" si="20"/>
        <v>49249</v>
      </c>
      <c r="B220" s="107">
        <f t="shared" si="21"/>
        <v>178</v>
      </c>
      <c r="C220" s="122" t="str">
        <f t="shared" si="15"/>
        <v>$0</v>
      </c>
      <c r="D220" s="121" t="str">
        <f t="shared" si="16"/>
        <v>$0</v>
      </c>
      <c r="E220" s="552" t="str">
        <f t="shared" si="17"/>
        <v>$0</v>
      </c>
      <c r="F220" s="121" t="str">
        <f t="shared" si="18"/>
        <v>$0</v>
      </c>
      <c r="G220" s="553" t="str">
        <f t="shared" si="19"/>
        <v>$0</v>
      </c>
    </row>
    <row r="221" spans="1:7">
      <c r="A221" s="106">
        <f t="shared" si="20"/>
        <v>49279</v>
      </c>
      <c r="B221" s="107">
        <f t="shared" si="21"/>
        <v>179</v>
      </c>
      <c r="C221" s="122" t="str">
        <f t="shared" si="15"/>
        <v>$0</v>
      </c>
      <c r="D221" s="121" t="str">
        <f t="shared" si="16"/>
        <v>$0</v>
      </c>
      <c r="E221" s="552" t="str">
        <f t="shared" si="17"/>
        <v>$0</v>
      </c>
      <c r="F221" s="121" t="str">
        <f t="shared" si="18"/>
        <v>$0</v>
      </c>
      <c r="G221" s="553" t="str">
        <f t="shared" si="19"/>
        <v>$0</v>
      </c>
    </row>
    <row r="222" spans="1:7">
      <c r="A222" s="106">
        <f t="shared" si="20"/>
        <v>49310</v>
      </c>
      <c r="B222" s="107">
        <f t="shared" si="21"/>
        <v>180</v>
      </c>
      <c r="C222" s="122" t="str">
        <f t="shared" si="15"/>
        <v>$0</v>
      </c>
      <c r="D222" s="121" t="str">
        <f t="shared" si="16"/>
        <v>$0</v>
      </c>
      <c r="E222" s="552" t="str">
        <f t="shared" si="17"/>
        <v>$0</v>
      </c>
      <c r="F222" s="121" t="str">
        <f t="shared" si="18"/>
        <v>$0</v>
      </c>
      <c r="G222" s="553" t="str">
        <f t="shared" si="19"/>
        <v>$0</v>
      </c>
    </row>
    <row r="223" spans="1:7">
      <c r="A223" s="106">
        <f t="shared" si="20"/>
        <v>49341</v>
      </c>
      <c r="B223" s="107">
        <f t="shared" si="21"/>
        <v>181</v>
      </c>
      <c r="C223" s="122" t="str">
        <f t="shared" si="15"/>
        <v>$0</v>
      </c>
      <c r="D223" s="121" t="str">
        <f t="shared" si="16"/>
        <v>$0</v>
      </c>
      <c r="E223" s="552" t="str">
        <f t="shared" si="17"/>
        <v>$0</v>
      </c>
      <c r="F223" s="121" t="str">
        <f t="shared" si="18"/>
        <v>$0</v>
      </c>
      <c r="G223" s="553" t="str">
        <f t="shared" si="19"/>
        <v>$0</v>
      </c>
    </row>
    <row r="224" spans="1:7">
      <c r="A224" s="106">
        <f t="shared" si="20"/>
        <v>49369</v>
      </c>
      <c r="B224" s="107">
        <f t="shared" si="21"/>
        <v>182</v>
      </c>
      <c r="C224" s="122" t="str">
        <f t="shared" si="15"/>
        <v>$0</v>
      </c>
      <c r="D224" s="121" t="str">
        <f t="shared" si="16"/>
        <v>$0</v>
      </c>
      <c r="E224" s="552" t="str">
        <f t="shared" si="17"/>
        <v>$0</v>
      </c>
      <c r="F224" s="121" t="str">
        <f t="shared" si="18"/>
        <v>$0</v>
      </c>
      <c r="G224" s="553" t="str">
        <f t="shared" si="19"/>
        <v>$0</v>
      </c>
    </row>
    <row r="225" spans="1:7">
      <c r="A225" s="106">
        <f t="shared" si="20"/>
        <v>49400</v>
      </c>
      <c r="B225" s="107">
        <f t="shared" si="21"/>
        <v>183</v>
      </c>
      <c r="C225" s="122" t="str">
        <f t="shared" si="15"/>
        <v>$0</v>
      </c>
      <c r="D225" s="121" t="str">
        <f t="shared" si="16"/>
        <v>$0</v>
      </c>
      <c r="E225" s="552" t="str">
        <f t="shared" si="17"/>
        <v>$0</v>
      </c>
      <c r="F225" s="121" t="str">
        <f t="shared" si="18"/>
        <v>$0</v>
      </c>
      <c r="G225" s="553" t="str">
        <f t="shared" si="19"/>
        <v>$0</v>
      </c>
    </row>
    <row r="226" spans="1:7">
      <c r="A226" s="106">
        <f t="shared" si="20"/>
        <v>49430</v>
      </c>
      <c r="B226" s="107">
        <f t="shared" si="21"/>
        <v>184</v>
      </c>
      <c r="C226" s="122" t="str">
        <f t="shared" si="15"/>
        <v>$0</v>
      </c>
      <c r="D226" s="121" t="str">
        <f t="shared" si="16"/>
        <v>$0</v>
      </c>
      <c r="E226" s="552" t="str">
        <f t="shared" si="17"/>
        <v>$0</v>
      </c>
      <c r="F226" s="121" t="str">
        <f t="shared" si="18"/>
        <v>$0</v>
      </c>
      <c r="G226" s="553" t="str">
        <f t="shared" si="19"/>
        <v>$0</v>
      </c>
    </row>
    <row r="227" spans="1:7">
      <c r="A227" s="106">
        <f t="shared" si="20"/>
        <v>49461</v>
      </c>
      <c r="B227" s="107">
        <f t="shared" si="21"/>
        <v>185</v>
      </c>
      <c r="C227" s="122" t="str">
        <f t="shared" si="15"/>
        <v>$0</v>
      </c>
      <c r="D227" s="121" t="str">
        <f t="shared" si="16"/>
        <v>$0</v>
      </c>
      <c r="E227" s="552" t="str">
        <f t="shared" si="17"/>
        <v>$0</v>
      </c>
      <c r="F227" s="121" t="str">
        <f t="shared" si="18"/>
        <v>$0</v>
      </c>
      <c r="G227" s="553" t="str">
        <f t="shared" si="19"/>
        <v>$0</v>
      </c>
    </row>
    <row r="228" spans="1:7">
      <c r="A228" s="106">
        <f t="shared" si="20"/>
        <v>49491</v>
      </c>
      <c r="B228" s="107">
        <f t="shared" si="21"/>
        <v>186</v>
      </c>
      <c r="C228" s="122" t="str">
        <f t="shared" si="15"/>
        <v>$0</v>
      </c>
      <c r="D228" s="121" t="str">
        <f t="shared" si="16"/>
        <v>$0</v>
      </c>
      <c r="E228" s="552" t="str">
        <f t="shared" si="17"/>
        <v>$0</v>
      </c>
      <c r="F228" s="121" t="str">
        <f t="shared" si="18"/>
        <v>$0</v>
      </c>
      <c r="G228" s="553" t="str">
        <f t="shared" si="19"/>
        <v>$0</v>
      </c>
    </row>
    <row r="229" spans="1:7">
      <c r="A229" s="106">
        <f t="shared" si="20"/>
        <v>49522</v>
      </c>
      <c r="B229" s="107">
        <f t="shared" si="21"/>
        <v>187</v>
      </c>
      <c r="C229" s="122" t="str">
        <f t="shared" si="15"/>
        <v>$0</v>
      </c>
      <c r="D229" s="121" t="str">
        <f t="shared" si="16"/>
        <v>$0</v>
      </c>
      <c r="E229" s="552" t="str">
        <f t="shared" si="17"/>
        <v>$0</v>
      </c>
      <c r="F229" s="121" t="str">
        <f t="shared" si="18"/>
        <v>$0</v>
      </c>
      <c r="G229" s="553" t="str">
        <f t="shared" si="19"/>
        <v>$0</v>
      </c>
    </row>
    <row r="230" spans="1:7">
      <c r="A230" s="106">
        <f t="shared" si="20"/>
        <v>49553</v>
      </c>
      <c r="B230" s="107">
        <f t="shared" si="21"/>
        <v>188</v>
      </c>
      <c r="C230" s="122" t="str">
        <f t="shared" si="15"/>
        <v>$0</v>
      </c>
      <c r="D230" s="121" t="str">
        <f t="shared" si="16"/>
        <v>$0</v>
      </c>
      <c r="E230" s="552" t="str">
        <f t="shared" si="17"/>
        <v>$0</v>
      </c>
      <c r="F230" s="121" t="str">
        <f t="shared" si="18"/>
        <v>$0</v>
      </c>
      <c r="G230" s="553" t="str">
        <f t="shared" si="19"/>
        <v>$0</v>
      </c>
    </row>
    <row r="231" spans="1:7">
      <c r="A231" s="106">
        <f t="shared" si="20"/>
        <v>49583</v>
      </c>
      <c r="B231" s="107">
        <f t="shared" si="21"/>
        <v>189</v>
      </c>
      <c r="C231" s="122" t="str">
        <f t="shared" si="15"/>
        <v>$0</v>
      </c>
      <c r="D231" s="121" t="str">
        <f t="shared" si="16"/>
        <v>$0</v>
      </c>
      <c r="E231" s="552" t="str">
        <f t="shared" si="17"/>
        <v>$0</v>
      </c>
      <c r="F231" s="121" t="str">
        <f t="shared" si="18"/>
        <v>$0</v>
      </c>
      <c r="G231" s="553" t="str">
        <f t="shared" si="19"/>
        <v>$0</v>
      </c>
    </row>
    <row r="232" spans="1:7">
      <c r="A232" s="106">
        <f t="shared" si="20"/>
        <v>49614</v>
      </c>
      <c r="B232" s="107">
        <f t="shared" si="21"/>
        <v>190</v>
      </c>
      <c r="C232" s="122" t="str">
        <f t="shared" si="15"/>
        <v>$0</v>
      </c>
      <c r="D232" s="121" t="str">
        <f t="shared" si="16"/>
        <v>$0</v>
      </c>
      <c r="E232" s="552" t="str">
        <f t="shared" si="17"/>
        <v>$0</v>
      </c>
      <c r="F232" s="121" t="str">
        <f t="shared" si="18"/>
        <v>$0</v>
      </c>
      <c r="G232" s="553" t="str">
        <f t="shared" si="19"/>
        <v>$0</v>
      </c>
    </row>
    <row r="233" spans="1:7">
      <c r="A233" s="106">
        <f t="shared" si="20"/>
        <v>49644</v>
      </c>
      <c r="B233" s="107">
        <f t="shared" si="21"/>
        <v>191</v>
      </c>
      <c r="C233" s="122" t="str">
        <f t="shared" si="15"/>
        <v>$0</v>
      </c>
      <c r="D233" s="121" t="str">
        <f t="shared" si="16"/>
        <v>$0</v>
      </c>
      <c r="E233" s="552" t="str">
        <f t="shared" si="17"/>
        <v>$0</v>
      </c>
      <c r="F233" s="121" t="str">
        <f t="shared" si="18"/>
        <v>$0</v>
      </c>
      <c r="G233" s="553" t="str">
        <f t="shared" si="19"/>
        <v>$0</v>
      </c>
    </row>
    <row r="234" spans="1:7">
      <c r="A234" s="106">
        <f t="shared" si="20"/>
        <v>49675</v>
      </c>
      <c r="B234" s="107">
        <f t="shared" si="21"/>
        <v>192</v>
      </c>
      <c r="C234" s="122" t="str">
        <f t="shared" si="15"/>
        <v>$0</v>
      </c>
      <c r="D234" s="121" t="str">
        <f t="shared" si="16"/>
        <v>$0</v>
      </c>
      <c r="E234" s="552" t="str">
        <f t="shared" si="17"/>
        <v>$0</v>
      </c>
      <c r="F234" s="121" t="str">
        <f t="shared" si="18"/>
        <v>$0</v>
      </c>
      <c r="G234" s="553" t="str">
        <f t="shared" si="19"/>
        <v>$0</v>
      </c>
    </row>
    <row r="235" spans="1:7">
      <c r="A235" s="106">
        <f t="shared" si="20"/>
        <v>49706</v>
      </c>
      <c r="B235" s="107">
        <f t="shared" si="21"/>
        <v>193</v>
      </c>
      <c r="C235" s="122" t="str">
        <f t="shared" si="15"/>
        <v>$0</v>
      </c>
      <c r="D235" s="121" t="str">
        <f t="shared" si="16"/>
        <v>$0</v>
      </c>
      <c r="E235" s="552" t="str">
        <f t="shared" si="17"/>
        <v>$0</v>
      </c>
      <c r="F235" s="121" t="str">
        <f t="shared" si="18"/>
        <v>$0</v>
      </c>
      <c r="G235" s="553" t="str">
        <f t="shared" si="19"/>
        <v>$0</v>
      </c>
    </row>
    <row r="236" spans="1:7">
      <c r="A236" s="106">
        <f t="shared" si="20"/>
        <v>49735</v>
      </c>
      <c r="B236" s="107">
        <f t="shared" si="21"/>
        <v>194</v>
      </c>
      <c r="C236" s="122" t="str">
        <f t="shared" ref="C236:C282" si="22">G235</f>
        <v>$0</v>
      </c>
      <c r="D236" s="121" t="str">
        <f t="shared" ref="D236:D299" si="23">IF(G236="$0","$0",(IFERROR(-IPMT($C$9/12,B236,$C$10,$C$8),"$0")))</f>
        <v>$0</v>
      </c>
      <c r="E236" s="552" t="str">
        <f t="shared" ref="E236:E299" si="24">IF(B236=$C$11, (IF(G236="$0","$0",(IFERROR(-PPMT($C$9/12,B236,$C$10,$C$8),"$0")))+$C$14), (IF(G236="$0","$0",(IFERROR(-PPMT($C$9/12,B236,$C$10,$C$8),"$0")))))</f>
        <v>$0</v>
      </c>
      <c r="F236" s="121" t="str">
        <f t="shared" ref="F236:F299" si="25">IF(G236="$0","$0",(+(IFERROR(-IPMT($C$9/12,B236,$C$10,$C$8),"$0"))+(IF(B236=$C$11,(IF(G236="$0","$0",(IFERROR(-PPMT($C$9/12,B236,$C$10,$C$8),"$0")))+$C$14),(IF(G236="$0","$0",(IFERROR(-PPMT($C$9/12,B236,$C$10,$C$8),"$0"))))))))</f>
        <v>$0</v>
      </c>
      <c r="G236" s="553" t="str">
        <f t="shared" ref="G236:G299" si="26">IF(B236=$C$11, (-$C$14+IF((C236-(IFERROR(-PPMT($C$9/12,B236,$C$10,$C$8),"$0")))&gt;$C$14, (C236-(IFERROR(-PPMT($C$9/12,B236,$C$10,$C$8),"$0"))), "$0")), (IF((C236-(IFERROR(-PPMT($C$9/12,B236,$C$10,$C$8),"$0")))&gt;$C$14, (C236-(IFERROR(-PPMT($C$9/12,B236,$C$10,$C$8),0))), "$0")))</f>
        <v>$0</v>
      </c>
    </row>
    <row r="237" spans="1:7">
      <c r="A237" s="106">
        <f t="shared" ref="A237:A300" si="27">DATE(YEAR(A236),MONTH(A236)+1,DAY(A236))</f>
        <v>49766</v>
      </c>
      <c r="B237" s="107">
        <f t="shared" ref="B237:B300" si="28">+B236+1</f>
        <v>195</v>
      </c>
      <c r="C237" s="122" t="str">
        <f t="shared" si="22"/>
        <v>$0</v>
      </c>
      <c r="D237" s="121" t="str">
        <f t="shared" si="23"/>
        <v>$0</v>
      </c>
      <c r="E237" s="552" t="str">
        <f t="shared" si="24"/>
        <v>$0</v>
      </c>
      <c r="F237" s="121" t="str">
        <f t="shared" si="25"/>
        <v>$0</v>
      </c>
      <c r="G237" s="553" t="str">
        <f t="shared" si="26"/>
        <v>$0</v>
      </c>
    </row>
    <row r="238" spans="1:7">
      <c r="A238" s="106">
        <f t="shared" si="27"/>
        <v>49796</v>
      </c>
      <c r="B238" s="107">
        <f t="shared" si="28"/>
        <v>196</v>
      </c>
      <c r="C238" s="122" t="str">
        <f t="shared" si="22"/>
        <v>$0</v>
      </c>
      <c r="D238" s="121" t="str">
        <f t="shared" si="23"/>
        <v>$0</v>
      </c>
      <c r="E238" s="552" t="str">
        <f t="shared" si="24"/>
        <v>$0</v>
      </c>
      <c r="F238" s="121" t="str">
        <f t="shared" si="25"/>
        <v>$0</v>
      </c>
      <c r="G238" s="553" t="str">
        <f t="shared" si="26"/>
        <v>$0</v>
      </c>
    </row>
    <row r="239" spans="1:7">
      <c r="A239" s="106">
        <f t="shared" si="27"/>
        <v>49827</v>
      </c>
      <c r="B239" s="107">
        <f t="shared" si="28"/>
        <v>197</v>
      </c>
      <c r="C239" s="122" t="str">
        <f t="shared" si="22"/>
        <v>$0</v>
      </c>
      <c r="D239" s="121" t="str">
        <f t="shared" si="23"/>
        <v>$0</v>
      </c>
      <c r="E239" s="552" t="str">
        <f t="shared" si="24"/>
        <v>$0</v>
      </c>
      <c r="F239" s="121" t="str">
        <f t="shared" si="25"/>
        <v>$0</v>
      </c>
      <c r="G239" s="553" t="str">
        <f t="shared" si="26"/>
        <v>$0</v>
      </c>
    </row>
    <row r="240" spans="1:7">
      <c r="A240" s="106">
        <f t="shared" si="27"/>
        <v>49857</v>
      </c>
      <c r="B240" s="107">
        <f t="shared" si="28"/>
        <v>198</v>
      </c>
      <c r="C240" s="122" t="str">
        <f t="shared" si="22"/>
        <v>$0</v>
      </c>
      <c r="D240" s="121" t="str">
        <f t="shared" si="23"/>
        <v>$0</v>
      </c>
      <c r="E240" s="552" t="str">
        <f t="shared" si="24"/>
        <v>$0</v>
      </c>
      <c r="F240" s="121" t="str">
        <f t="shared" si="25"/>
        <v>$0</v>
      </c>
      <c r="G240" s="553" t="str">
        <f t="shared" si="26"/>
        <v>$0</v>
      </c>
    </row>
    <row r="241" spans="1:7">
      <c r="A241" s="106">
        <f t="shared" si="27"/>
        <v>49888</v>
      </c>
      <c r="B241" s="107">
        <f t="shared" si="28"/>
        <v>199</v>
      </c>
      <c r="C241" s="122" t="str">
        <f t="shared" si="22"/>
        <v>$0</v>
      </c>
      <c r="D241" s="121" t="str">
        <f t="shared" si="23"/>
        <v>$0</v>
      </c>
      <c r="E241" s="552" t="str">
        <f t="shared" si="24"/>
        <v>$0</v>
      </c>
      <c r="F241" s="121" t="str">
        <f t="shared" si="25"/>
        <v>$0</v>
      </c>
      <c r="G241" s="553" t="str">
        <f t="shared" si="26"/>
        <v>$0</v>
      </c>
    </row>
    <row r="242" spans="1:7">
      <c r="A242" s="106">
        <f t="shared" si="27"/>
        <v>49919</v>
      </c>
      <c r="B242" s="107">
        <f t="shared" si="28"/>
        <v>200</v>
      </c>
      <c r="C242" s="122" t="str">
        <f t="shared" si="22"/>
        <v>$0</v>
      </c>
      <c r="D242" s="121" t="str">
        <f t="shared" si="23"/>
        <v>$0</v>
      </c>
      <c r="E242" s="552" t="str">
        <f t="shared" si="24"/>
        <v>$0</v>
      </c>
      <c r="F242" s="121" t="str">
        <f t="shared" si="25"/>
        <v>$0</v>
      </c>
      <c r="G242" s="553" t="str">
        <f t="shared" si="26"/>
        <v>$0</v>
      </c>
    </row>
    <row r="243" spans="1:7">
      <c r="A243" s="106">
        <f t="shared" si="27"/>
        <v>49949</v>
      </c>
      <c r="B243" s="107">
        <f t="shared" si="28"/>
        <v>201</v>
      </c>
      <c r="C243" s="122" t="str">
        <f t="shared" si="22"/>
        <v>$0</v>
      </c>
      <c r="D243" s="121" t="str">
        <f t="shared" si="23"/>
        <v>$0</v>
      </c>
      <c r="E243" s="552" t="str">
        <f t="shared" si="24"/>
        <v>$0</v>
      </c>
      <c r="F243" s="121" t="str">
        <f t="shared" si="25"/>
        <v>$0</v>
      </c>
      <c r="G243" s="553" t="str">
        <f t="shared" si="26"/>
        <v>$0</v>
      </c>
    </row>
    <row r="244" spans="1:7">
      <c r="A244" s="106">
        <f t="shared" si="27"/>
        <v>49980</v>
      </c>
      <c r="B244" s="107">
        <f t="shared" si="28"/>
        <v>202</v>
      </c>
      <c r="C244" s="122" t="str">
        <f t="shared" si="22"/>
        <v>$0</v>
      </c>
      <c r="D244" s="121" t="str">
        <f t="shared" si="23"/>
        <v>$0</v>
      </c>
      <c r="E244" s="552" t="str">
        <f t="shared" si="24"/>
        <v>$0</v>
      </c>
      <c r="F244" s="121" t="str">
        <f t="shared" si="25"/>
        <v>$0</v>
      </c>
      <c r="G244" s="553" t="str">
        <f t="shared" si="26"/>
        <v>$0</v>
      </c>
    </row>
    <row r="245" spans="1:7">
      <c r="A245" s="106">
        <f t="shared" si="27"/>
        <v>50010</v>
      </c>
      <c r="B245" s="107">
        <f t="shared" si="28"/>
        <v>203</v>
      </c>
      <c r="C245" s="122" t="str">
        <f t="shared" si="22"/>
        <v>$0</v>
      </c>
      <c r="D245" s="121" t="str">
        <f t="shared" si="23"/>
        <v>$0</v>
      </c>
      <c r="E245" s="552" t="str">
        <f t="shared" si="24"/>
        <v>$0</v>
      </c>
      <c r="F245" s="121" t="str">
        <f t="shared" si="25"/>
        <v>$0</v>
      </c>
      <c r="G245" s="553" t="str">
        <f t="shared" si="26"/>
        <v>$0</v>
      </c>
    </row>
    <row r="246" spans="1:7">
      <c r="A246" s="106">
        <f t="shared" si="27"/>
        <v>50041</v>
      </c>
      <c r="B246" s="107">
        <f t="shared" si="28"/>
        <v>204</v>
      </c>
      <c r="C246" s="122" t="str">
        <f t="shared" si="22"/>
        <v>$0</v>
      </c>
      <c r="D246" s="121" t="str">
        <f t="shared" si="23"/>
        <v>$0</v>
      </c>
      <c r="E246" s="552" t="str">
        <f t="shared" si="24"/>
        <v>$0</v>
      </c>
      <c r="F246" s="121" t="str">
        <f t="shared" si="25"/>
        <v>$0</v>
      </c>
      <c r="G246" s="553" t="str">
        <f t="shared" si="26"/>
        <v>$0</v>
      </c>
    </row>
    <row r="247" spans="1:7">
      <c r="A247" s="106">
        <f t="shared" si="27"/>
        <v>50072</v>
      </c>
      <c r="B247" s="107">
        <f t="shared" si="28"/>
        <v>205</v>
      </c>
      <c r="C247" s="122" t="str">
        <f t="shared" si="22"/>
        <v>$0</v>
      </c>
      <c r="D247" s="121" t="str">
        <f t="shared" si="23"/>
        <v>$0</v>
      </c>
      <c r="E247" s="552" t="str">
        <f t="shared" si="24"/>
        <v>$0</v>
      </c>
      <c r="F247" s="121" t="str">
        <f t="shared" si="25"/>
        <v>$0</v>
      </c>
      <c r="G247" s="553" t="str">
        <f t="shared" si="26"/>
        <v>$0</v>
      </c>
    </row>
    <row r="248" spans="1:7">
      <c r="A248" s="106">
        <f t="shared" si="27"/>
        <v>50100</v>
      </c>
      <c r="B248" s="107">
        <f t="shared" si="28"/>
        <v>206</v>
      </c>
      <c r="C248" s="122" t="str">
        <f t="shared" si="22"/>
        <v>$0</v>
      </c>
      <c r="D248" s="121" t="str">
        <f t="shared" si="23"/>
        <v>$0</v>
      </c>
      <c r="E248" s="552" t="str">
        <f t="shared" si="24"/>
        <v>$0</v>
      </c>
      <c r="F248" s="121" t="str">
        <f t="shared" si="25"/>
        <v>$0</v>
      </c>
      <c r="G248" s="553" t="str">
        <f t="shared" si="26"/>
        <v>$0</v>
      </c>
    </row>
    <row r="249" spans="1:7">
      <c r="A249" s="106">
        <f t="shared" si="27"/>
        <v>50131</v>
      </c>
      <c r="B249" s="107">
        <f t="shared" si="28"/>
        <v>207</v>
      </c>
      <c r="C249" s="122" t="str">
        <f t="shared" si="22"/>
        <v>$0</v>
      </c>
      <c r="D249" s="121" t="str">
        <f t="shared" si="23"/>
        <v>$0</v>
      </c>
      <c r="E249" s="552" t="str">
        <f t="shared" si="24"/>
        <v>$0</v>
      </c>
      <c r="F249" s="121" t="str">
        <f t="shared" si="25"/>
        <v>$0</v>
      </c>
      <c r="G249" s="553" t="str">
        <f t="shared" si="26"/>
        <v>$0</v>
      </c>
    </row>
    <row r="250" spans="1:7">
      <c r="A250" s="106">
        <f t="shared" si="27"/>
        <v>50161</v>
      </c>
      <c r="B250" s="107">
        <f t="shared" si="28"/>
        <v>208</v>
      </c>
      <c r="C250" s="122" t="str">
        <f t="shared" si="22"/>
        <v>$0</v>
      </c>
      <c r="D250" s="121" t="str">
        <f t="shared" si="23"/>
        <v>$0</v>
      </c>
      <c r="E250" s="552" t="str">
        <f t="shared" si="24"/>
        <v>$0</v>
      </c>
      <c r="F250" s="121" t="str">
        <f t="shared" si="25"/>
        <v>$0</v>
      </c>
      <c r="G250" s="553" t="str">
        <f t="shared" si="26"/>
        <v>$0</v>
      </c>
    </row>
    <row r="251" spans="1:7">
      <c r="A251" s="106">
        <f t="shared" si="27"/>
        <v>50192</v>
      </c>
      <c r="B251" s="107">
        <f t="shared" si="28"/>
        <v>209</v>
      </c>
      <c r="C251" s="122" t="str">
        <f t="shared" si="22"/>
        <v>$0</v>
      </c>
      <c r="D251" s="121" t="str">
        <f t="shared" si="23"/>
        <v>$0</v>
      </c>
      <c r="E251" s="552" t="str">
        <f t="shared" si="24"/>
        <v>$0</v>
      </c>
      <c r="F251" s="121" t="str">
        <f t="shared" si="25"/>
        <v>$0</v>
      </c>
      <c r="G251" s="553" t="str">
        <f t="shared" si="26"/>
        <v>$0</v>
      </c>
    </row>
    <row r="252" spans="1:7">
      <c r="A252" s="106">
        <f t="shared" si="27"/>
        <v>50222</v>
      </c>
      <c r="B252" s="107">
        <f t="shared" si="28"/>
        <v>210</v>
      </c>
      <c r="C252" s="122" t="str">
        <f t="shared" si="22"/>
        <v>$0</v>
      </c>
      <c r="D252" s="121" t="str">
        <f t="shared" si="23"/>
        <v>$0</v>
      </c>
      <c r="E252" s="552" t="str">
        <f t="shared" si="24"/>
        <v>$0</v>
      </c>
      <c r="F252" s="121" t="str">
        <f t="shared" si="25"/>
        <v>$0</v>
      </c>
      <c r="G252" s="553" t="str">
        <f t="shared" si="26"/>
        <v>$0</v>
      </c>
    </row>
    <row r="253" spans="1:7">
      <c r="A253" s="106">
        <f t="shared" si="27"/>
        <v>50253</v>
      </c>
      <c r="B253" s="107">
        <f t="shared" si="28"/>
        <v>211</v>
      </c>
      <c r="C253" s="122" t="str">
        <f t="shared" si="22"/>
        <v>$0</v>
      </c>
      <c r="D253" s="121" t="str">
        <f t="shared" si="23"/>
        <v>$0</v>
      </c>
      <c r="E253" s="552" t="str">
        <f t="shared" si="24"/>
        <v>$0</v>
      </c>
      <c r="F253" s="121" t="str">
        <f t="shared" si="25"/>
        <v>$0</v>
      </c>
      <c r="G253" s="553" t="str">
        <f t="shared" si="26"/>
        <v>$0</v>
      </c>
    </row>
    <row r="254" spans="1:7">
      <c r="A254" s="106">
        <f t="shared" si="27"/>
        <v>50284</v>
      </c>
      <c r="B254" s="107">
        <f t="shared" si="28"/>
        <v>212</v>
      </c>
      <c r="C254" s="122" t="str">
        <f t="shared" si="22"/>
        <v>$0</v>
      </c>
      <c r="D254" s="121" t="str">
        <f t="shared" si="23"/>
        <v>$0</v>
      </c>
      <c r="E254" s="552" t="str">
        <f t="shared" si="24"/>
        <v>$0</v>
      </c>
      <c r="F254" s="121" t="str">
        <f t="shared" si="25"/>
        <v>$0</v>
      </c>
      <c r="G254" s="553" t="str">
        <f t="shared" si="26"/>
        <v>$0</v>
      </c>
    </row>
    <row r="255" spans="1:7">
      <c r="A255" s="106">
        <f t="shared" si="27"/>
        <v>50314</v>
      </c>
      <c r="B255" s="107">
        <f t="shared" si="28"/>
        <v>213</v>
      </c>
      <c r="C255" s="122" t="str">
        <f t="shared" si="22"/>
        <v>$0</v>
      </c>
      <c r="D255" s="121" t="str">
        <f t="shared" si="23"/>
        <v>$0</v>
      </c>
      <c r="E255" s="552" t="str">
        <f t="shared" si="24"/>
        <v>$0</v>
      </c>
      <c r="F255" s="121" t="str">
        <f t="shared" si="25"/>
        <v>$0</v>
      </c>
      <c r="G255" s="553" t="str">
        <f t="shared" si="26"/>
        <v>$0</v>
      </c>
    </row>
    <row r="256" spans="1:7">
      <c r="A256" s="106">
        <f t="shared" si="27"/>
        <v>50345</v>
      </c>
      <c r="B256" s="107">
        <f t="shared" si="28"/>
        <v>214</v>
      </c>
      <c r="C256" s="122" t="str">
        <f t="shared" si="22"/>
        <v>$0</v>
      </c>
      <c r="D256" s="121" t="str">
        <f t="shared" si="23"/>
        <v>$0</v>
      </c>
      <c r="E256" s="552" t="str">
        <f t="shared" si="24"/>
        <v>$0</v>
      </c>
      <c r="F256" s="121" t="str">
        <f t="shared" si="25"/>
        <v>$0</v>
      </c>
      <c r="G256" s="553" t="str">
        <f t="shared" si="26"/>
        <v>$0</v>
      </c>
    </row>
    <row r="257" spans="1:12">
      <c r="A257" s="106">
        <f t="shared" si="27"/>
        <v>50375</v>
      </c>
      <c r="B257" s="107">
        <f t="shared" si="28"/>
        <v>215</v>
      </c>
      <c r="C257" s="122" t="str">
        <f t="shared" si="22"/>
        <v>$0</v>
      </c>
      <c r="D257" s="121" t="str">
        <f t="shared" si="23"/>
        <v>$0</v>
      </c>
      <c r="E257" s="552" t="str">
        <f t="shared" si="24"/>
        <v>$0</v>
      </c>
      <c r="F257" s="121" t="str">
        <f t="shared" si="25"/>
        <v>$0</v>
      </c>
      <c r="G257" s="553" t="str">
        <f t="shared" si="26"/>
        <v>$0</v>
      </c>
    </row>
    <row r="258" spans="1:12">
      <c r="A258" s="106">
        <f t="shared" si="27"/>
        <v>50406</v>
      </c>
      <c r="B258" s="107">
        <f t="shared" si="28"/>
        <v>216</v>
      </c>
      <c r="C258" s="122" t="str">
        <f t="shared" si="22"/>
        <v>$0</v>
      </c>
      <c r="D258" s="121" t="str">
        <f t="shared" si="23"/>
        <v>$0</v>
      </c>
      <c r="E258" s="552" t="str">
        <f t="shared" si="24"/>
        <v>$0</v>
      </c>
      <c r="F258" s="121" t="str">
        <f t="shared" si="25"/>
        <v>$0</v>
      </c>
      <c r="G258" s="553" t="str">
        <f t="shared" si="26"/>
        <v>$0</v>
      </c>
      <c r="H258" s="79"/>
      <c r="I258" s="79"/>
      <c r="J258" s="97"/>
      <c r="K258" s="96"/>
      <c r="L258" s="79"/>
    </row>
    <row r="259" spans="1:12">
      <c r="A259" s="106">
        <f t="shared" si="27"/>
        <v>50437</v>
      </c>
      <c r="B259" s="107">
        <f t="shared" si="28"/>
        <v>217</v>
      </c>
      <c r="C259" s="122" t="str">
        <f t="shared" si="22"/>
        <v>$0</v>
      </c>
      <c r="D259" s="121" t="str">
        <f t="shared" si="23"/>
        <v>$0</v>
      </c>
      <c r="E259" s="552" t="str">
        <f t="shared" si="24"/>
        <v>$0</v>
      </c>
      <c r="F259" s="121" t="str">
        <f t="shared" si="25"/>
        <v>$0</v>
      </c>
      <c r="G259" s="553" t="str">
        <f t="shared" si="26"/>
        <v>$0</v>
      </c>
    </row>
    <row r="260" spans="1:12">
      <c r="A260" s="106">
        <f t="shared" si="27"/>
        <v>50465</v>
      </c>
      <c r="B260" s="107">
        <f t="shared" si="28"/>
        <v>218</v>
      </c>
      <c r="C260" s="122" t="str">
        <f t="shared" si="22"/>
        <v>$0</v>
      </c>
      <c r="D260" s="121" t="str">
        <f t="shared" si="23"/>
        <v>$0</v>
      </c>
      <c r="E260" s="552" t="str">
        <f t="shared" si="24"/>
        <v>$0</v>
      </c>
      <c r="F260" s="121" t="str">
        <f t="shared" si="25"/>
        <v>$0</v>
      </c>
      <c r="G260" s="553" t="str">
        <f t="shared" si="26"/>
        <v>$0</v>
      </c>
    </row>
    <row r="261" spans="1:12">
      <c r="A261" s="106">
        <f t="shared" si="27"/>
        <v>50496</v>
      </c>
      <c r="B261" s="107">
        <f t="shared" si="28"/>
        <v>219</v>
      </c>
      <c r="C261" s="122" t="str">
        <f t="shared" si="22"/>
        <v>$0</v>
      </c>
      <c r="D261" s="121" t="str">
        <f t="shared" si="23"/>
        <v>$0</v>
      </c>
      <c r="E261" s="552" t="str">
        <f t="shared" si="24"/>
        <v>$0</v>
      </c>
      <c r="F261" s="121" t="str">
        <f t="shared" si="25"/>
        <v>$0</v>
      </c>
      <c r="G261" s="553" t="str">
        <f t="shared" si="26"/>
        <v>$0</v>
      </c>
    </row>
    <row r="262" spans="1:12">
      <c r="A262" s="106">
        <f t="shared" si="27"/>
        <v>50526</v>
      </c>
      <c r="B262" s="107">
        <f t="shared" si="28"/>
        <v>220</v>
      </c>
      <c r="C262" s="122" t="str">
        <f t="shared" si="22"/>
        <v>$0</v>
      </c>
      <c r="D262" s="121" t="str">
        <f t="shared" si="23"/>
        <v>$0</v>
      </c>
      <c r="E262" s="552" t="str">
        <f t="shared" si="24"/>
        <v>$0</v>
      </c>
      <c r="F262" s="121" t="str">
        <f t="shared" si="25"/>
        <v>$0</v>
      </c>
      <c r="G262" s="553" t="str">
        <f t="shared" si="26"/>
        <v>$0</v>
      </c>
    </row>
    <row r="263" spans="1:12">
      <c r="A263" s="106">
        <f t="shared" si="27"/>
        <v>50557</v>
      </c>
      <c r="B263" s="107">
        <f t="shared" si="28"/>
        <v>221</v>
      </c>
      <c r="C263" s="122" t="str">
        <f t="shared" si="22"/>
        <v>$0</v>
      </c>
      <c r="D263" s="121" t="str">
        <f t="shared" si="23"/>
        <v>$0</v>
      </c>
      <c r="E263" s="552" t="str">
        <f t="shared" si="24"/>
        <v>$0</v>
      </c>
      <c r="F263" s="121" t="str">
        <f t="shared" si="25"/>
        <v>$0</v>
      </c>
      <c r="G263" s="553" t="str">
        <f t="shared" si="26"/>
        <v>$0</v>
      </c>
    </row>
    <row r="264" spans="1:12">
      <c r="A264" s="106">
        <f t="shared" si="27"/>
        <v>50587</v>
      </c>
      <c r="B264" s="107">
        <f t="shared" si="28"/>
        <v>222</v>
      </c>
      <c r="C264" s="122" t="str">
        <f t="shared" si="22"/>
        <v>$0</v>
      </c>
      <c r="D264" s="121" t="str">
        <f t="shared" si="23"/>
        <v>$0</v>
      </c>
      <c r="E264" s="552" t="str">
        <f t="shared" si="24"/>
        <v>$0</v>
      </c>
      <c r="F264" s="121" t="str">
        <f t="shared" si="25"/>
        <v>$0</v>
      </c>
      <c r="G264" s="553" t="str">
        <f t="shared" si="26"/>
        <v>$0</v>
      </c>
    </row>
    <row r="265" spans="1:12">
      <c r="A265" s="106">
        <f t="shared" si="27"/>
        <v>50618</v>
      </c>
      <c r="B265" s="107">
        <f t="shared" si="28"/>
        <v>223</v>
      </c>
      <c r="C265" s="122" t="str">
        <f t="shared" si="22"/>
        <v>$0</v>
      </c>
      <c r="D265" s="121" t="str">
        <f t="shared" si="23"/>
        <v>$0</v>
      </c>
      <c r="E265" s="552" t="str">
        <f t="shared" si="24"/>
        <v>$0</v>
      </c>
      <c r="F265" s="121" t="str">
        <f t="shared" si="25"/>
        <v>$0</v>
      </c>
      <c r="G265" s="553" t="str">
        <f t="shared" si="26"/>
        <v>$0</v>
      </c>
    </row>
    <row r="266" spans="1:12">
      <c r="A266" s="106">
        <f t="shared" si="27"/>
        <v>50649</v>
      </c>
      <c r="B266" s="107">
        <f t="shared" si="28"/>
        <v>224</v>
      </c>
      <c r="C266" s="122" t="str">
        <f t="shared" si="22"/>
        <v>$0</v>
      </c>
      <c r="D266" s="121" t="str">
        <f t="shared" si="23"/>
        <v>$0</v>
      </c>
      <c r="E266" s="552" t="str">
        <f t="shared" si="24"/>
        <v>$0</v>
      </c>
      <c r="F266" s="121" t="str">
        <f t="shared" si="25"/>
        <v>$0</v>
      </c>
      <c r="G266" s="553" t="str">
        <f t="shared" si="26"/>
        <v>$0</v>
      </c>
    </row>
    <row r="267" spans="1:12">
      <c r="A267" s="106">
        <f t="shared" si="27"/>
        <v>50679</v>
      </c>
      <c r="B267" s="107">
        <f t="shared" si="28"/>
        <v>225</v>
      </c>
      <c r="C267" s="122" t="str">
        <f t="shared" si="22"/>
        <v>$0</v>
      </c>
      <c r="D267" s="121" t="str">
        <f t="shared" si="23"/>
        <v>$0</v>
      </c>
      <c r="E267" s="552" t="str">
        <f t="shared" si="24"/>
        <v>$0</v>
      </c>
      <c r="F267" s="121" t="str">
        <f t="shared" si="25"/>
        <v>$0</v>
      </c>
      <c r="G267" s="553" t="str">
        <f t="shared" si="26"/>
        <v>$0</v>
      </c>
    </row>
    <row r="268" spans="1:12">
      <c r="A268" s="106">
        <f t="shared" si="27"/>
        <v>50710</v>
      </c>
      <c r="B268" s="107">
        <f t="shared" si="28"/>
        <v>226</v>
      </c>
      <c r="C268" s="122" t="str">
        <f t="shared" si="22"/>
        <v>$0</v>
      </c>
      <c r="D268" s="121" t="str">
        <f t="shared" si="23"/>
        <v>$0</v>
      </c>
      <c r="E268" s="552" t="str">
        <f t="shared" si="24"/>
        <v>$0</v>
      </c>
      <c r="F268" s="121" t="str">
        <f t="shared" si="25"/>
        <v>$0</v>
      </c>
      <c r="G268" s="553" t="str">
        <f t="shared" si="26"/>
        <v>$0</v>
      </c>
    </row>
    <row r="269" spans="1:12">
      <c r="A269" s="106">
        <f t="shared" si="27"/>
        <v>50740</v>
      </c>
      <c r="B269" s="107">
        <f t="shared" si="28"/>
        <v>227</v>
      </c>
      <c r="C269" s="122" t="str">
        <f t="shared" si="22"/>
        <v>$0</v>
      </c>
      <c r="D269" s="121" t="str">
        <f t="shared" si="23"/>
        <v>$0</v>
      </c>
      <c r="E269" s="552" t="str">
        <f t="shared" si="24"/>
        <v>$0</v>
      </c>
      <c r="F269" s="121" t="str">
        <f t="shared" si="25"/>
        <v>$0</v>
      </c>
      <c r="G269" s="553" t="str">
        <f t="shared" si="26"/>
        <v>$0</v>
      </c>
    </row>
    <row r="270" spans="1:12">
      <c r="A270" s="106">
        <f t="shared" si="27"/>
        <v>50771</v>
      </c>
      <c r="B270" s="107">
        <f t="shared" si="28"/>
        <v>228</v>
      </c>
      <c r="C270" s="122" t="str">
        <f t="shared" si="22"/>
        <v>$0</v>
      </c>
      <c r="D270" s="121" t="str">
        <f t="shared" si="23"/>
        <v>$0</v>
      </c>
      <c r="E270" s="552" t="str">
        <f t="shared" si="24"/>
        <v>$0</v>
      </c>
      <c r="F270" s="121" t="str">
        <f t="shared" si="25"/>
        <v>$0</v>
      </c>
      <c r="G270" s="553" t="str">
        <f t="shared" si="26"/>
        <v>$0</v>
      </c>
    </row>
    <row r="271" spans="1:12">
      <c r="A271" s="106">
        <f t="shared" si="27"/>
        <v>50802</v>
      </c>
      <c r="B271" s="107">
        <f t="shared" si="28"/>
        <v>229</v>
      </c>
      <c r="C271" s="122" t="str">
        <f t="shared" si="22"/>
        <v>$0</v>
      </c>
      <c r="D271" s="121" t="str">
        <f t="shared" si="23"/>
        <v>$0</v>
      </c>
      <c r="E271" s="552" t="str">
        <f t="shared" si="24"/>
        <v>$0</v>
      </c>
      <c r="F271" s="121" t="str">
        <f t="shared" si="25"/>
        <v>$0</v>
      </c>
      <c r="G271" s="553" t="str">
        <f t="shared" si="26"/>
        <v>$0</v>
      </c>
    </row>
    <row r="272" spans="1:12">
      <c r="A272" s="106">
        <f t="shared" si="27"/>
        <v>50830</v>
      </c>
      <c r="B272" s="107">
        <f t="shared" si="28"/>
        <v>230</v>
      </c>
      <c r="C272" s="122" t="str">
        <f t="shared" si="22"/>
        <v>$0</v>
      </c>
      <c r="D272" s="121" t="str">
        <f t="shared" si="23"/>
        <v>$0</v>
      </c>
      <c r="E272" s="552" t="str">
        <f t="shared" si="24"/>
        <v>$0</v>
      </c>
      <c r="F272" s="121" t="str">
        <f t="shared" si="25"/>
        <v>$0</v>
      </c>
      <c r="G272" s="553" t="str">
        <f t="shared" si="26"/>
        <v>$0</v>
      </c>
    </row>
    <row r="273" spans="1:7">
      <c r="A273" s="106">
        <f t="shared" si="27"/>
        <v>50861</v>
      </c>
      <c r="B273" s="107">
        <f t="shared" si="28"/>
        <v>231</v>
      </c>
      <c r="C273" s="122" t="str">
        <f t="shared" si="22"/>
        <v>$0</v>
      </c>
      <c r="D273" s="121" t="str">
        <f t="shared" si="23"/>
        <v>$0</v>
      </c>
      <c r="E273" s="552" t="str">
        <f t="shared" si="24"/>
        <v>$0</v>
      </c>
      <c r="F273" s="121" t="str">
        <f t="shared" si="25"/>
        <v>$0</v>
      </c>
      <c r="G273" s="553" t="str">
        <f t="shared" si="26"/>
        <v>$0</v>
      </c>
    </row>
    <row r="274" spans="1:7">
      <c r="A274" s="106">
        <f t="shared" si="27"/>
        <v>50891</v>
      </c>
      <c r="B274" s="107">
        <f t="shared" si="28"/>
        <v>232</v>
      </c>
      <c r="C274" s="122" t="str">
        <f t="shared" si="22"/>
        <v>$0</v>
      </c>
      <c r="D274" s="121" t="str">
        <f t="shared" si="23"/>
        <v>$0</v>
      </c>
      <c r="E274" s="552" t="str">
        <f t="shared" si="24"/>
        <v>$0</v>
      </c>
      <c r="F274" s="121" t="str">
        <f t="shared" si="25"/>
        <v>$0</v>
      </c>
      <c r="G274" s="553" t="str">
        <f t="shared" si="26"/>
        <v>$0</v>
      </c>
    </row>
    <row r="275" spans="1:7">
      <c r="A275" s="106">
        <f t="shared" si="27"/>
        <v>50922</v>
      </c>
      <c r="B275" s="107">
        <f t="shared" si="28"/>
        <v>233</v>
      </c>
      <c r="C275" s="122" t="str">
        <f t="shared" si="22"/>
        <v>$0</v>
      </c>
      <c r="D275" s="121" t="str">
        <f t="shared" si="23"/>
        <v>$0</v>
      </c>
      <c r="E275" s="552" t="str">
        <f t="shared" si="24"/>
        <v>$0</v>
      </c>
      <c r="F275" s="121" t="str">
        <f t="shared" si="25"/>
        <v>$0</v>
      </c>
      <c r="G275" s="553" t="str">
        <f t="shared" si="26"/>
        <v>$0</v>
      </c>
    </row>
    <row r="276" spans="1:7">
      <c r="A276" s="106">
        <f t="shared" si="27"/>
        <v>50952</v>
      </c>
      <c r="B276" s="107">
        <f t="shared" si="28"/>
        <v>234</v>
      </c>
      <c r="C276" s="122" t="str">
        <f t="shared" si="22"/>
        <v>$0</v>
      </c>
      <c r="D276" s="121" t="str">
        <f t="shared" si="23"/>
        <v>$0</v>
      </c>
      <c r="E276" s="552" t="str">
        <f t="shared" si="24"/>
        <v>$0</v>
      </c>
      <c r="F276" s="121" t="str">
        <f t="shared" si="25"/>
        <v>$0</v>
      </c>
      <c r="G276" s="553" t="str">
        <f t="shared" si="26"/>
        <v>$0</v>
      </c>
    </row>
    <row r="277" spans="1:7">
      <c r="A277" s="106">
        <f t="shared" si="27"/>
        <v>50983</v>
      </c>
      <c r="B277" s="107">
        <f t="shared" si="28"/>
        <v>235</v>
      </c>
      <c r="C277" s="122" t="str">
        <f t="shared" si="22"/>
        <v>$0</v>
      </c>
      <c r="D277" s="121" t="str">
        <f t="shared" si="23"/>
        <v>$0</v>
      </c>
      <c r="E277" s="552" t="str">
        <f t="shared" si="24"/>
        <v>$0</v>
      </c>
      <c r="F277" s="121" t="str">
        <f t="shared" si="25"/>
        <v>$0</v>
      </c>
      <c r="G277" s="553" t="str">
        <f t="shared" si="26"/>
        <v>$0</v>
      </c>
    </row>
    <row r="278" spans="1:7">
      <c r="A278" s="106">
        <f t="shared" si="27"/>
        <v>51014</v>
      </c>
      <c r="B278" s="107">
        <f t="shared" si="28"/>
        <v>236</v>
      </c>
      <c r="C278" s="122" t="str">
        <f t="shared" si="22"/>
        <v>$0</v>
      </c>
      <c r="D278" s="121" t="str">
        <f t="shared" si="23"/>
        <v>$0</v>
      </c>
      <c r="E278" s="552" t="str">
        <f t="shared" si="24"/>
        <v>$0</v>
      </c>
      <c r="F278" s="121" t="str">
        <f t="shared" si="25"/>
        <v>$0</v>
      </c>
      <c r="G278" s="553" t="str">
        <f t="shared" si="26"/>
        <v>$0</v>
      </c>
    </row>
    <row r="279" spans="1:7">
      <c r="A279" s="106">
        <f t="shared" si="27"/>
        <v>51044</v>
      </c>
      <c r="B279" s="107">
        <f t="shared" si="28"/>
        <v>237</v>
      </c>
      <c r="C279" s="122" t="str">
        <f t="shared" si="22"/>
        <v>$0</v>
      </c>
      <c r="D279" s="121" t="str">
        <f t="shared" si="23"/>
        <v>$0</v>
      </c>
      <c r="E279" s="552" t="str">
        <f t="shared" si="24"/>
        <v>$0</v>
      </c>
      <c r="F279" s="121" t="str">
        <f t="shared" si="25"/>
        <v>$0</v>
      </c>
      <c r="G279" s="553" t="str">
        <f t="shared" si="26"/>
        <v>$0</v>
      </c>
    </row>
    <row r="280" spans="1:7">
      <c r="A280" s="106">
        <f t="shared" si="27"/>
        <v>51075</v>
      </c>
      <c r="B280" s="107">
        <f t="shared" si="28"/>
        <v>238</v>
      </c>
      <c r="C280" s="122" t="str">
        <f t="shared" si="22"/>
        <v>$0</v>
      </c>
      <c r="D280" s="121" t="str">
        <f t="shared" si="23"/>
        <v>$0</v>
      </c>
      <c r="E280" s="552" t="str">
        <f t="shared" si="24"/>
        <v>$0</v>
      </c>
      <c r="F280" s="121" t="str">
        <f t="shared" si="25"/>
        <v>$0</v>
      </c>
      <c r="G280" s="553" t="str">
        <f t="shared" si="26"/>
        <v>$0</v>
      </c>
    </row>
    <row r="281" spans="1:7">
      <c r="A281" s="106">
        <f t="shared" si="27"/>
        <v>51105</v>
      </c>
      <c r="B281" s="107">
        <f t="shared" si="28"/>
        <v>239</v>
      </c>
      <c r="C281" s="122" t="str">
        <f t="shared" si="22"/>
        <v>$0</v>
      </c>
      <c r="D281" s="121" t="str">
        <f t="shared" si="23"/>
        <v>$0</v>
      </c>
      <c r="E281" s="552" t="str">
        <f t="shared" si="24"/>
        <v>$0</v>
      </c>
      <c r="F281" s="121" t="str">
        <f t="shared" si="25"/>
        <v>$0</v>
      </c>
      <c r="G281" s="553" t="str">
        <f t="shared" si="26"/>
        <v>$0</v>
      </c>
    </row>
    <row r="282" spans="1:7">
      <c r="A282" s="106">
        <f t="shared" si="27"/>
        <v>51136</v>
      </c>
      <c r="B282" s="107">
        <f t="shared" si="28"/>
        <v>240</v>
      </c>
      <c r="C282" s="122" t="str">
        <f t="shared" si="22"/>
        <v>$0</v>
      </c>
      <c r="D282" s="121" t="str">
        <f t="shared" si="23"/>
        <v>$0</v>
      </c>
      <c r="E282" s="552" t="str">
        <f t="shared" si="24"/>
        <v>$0</v>
      </c>
      <c r="F282" s="121" t="str">
        <f t="shared" si="25"/>
        <v>$0</v>
      </c>
      <c r="G282" s="553" t="str">
        <f t="shared" si="26"/>
        <v>$0</v>
      </c>
    </row>
    <row r="283" spans="1:7">
      <c r="A283" s="106">
        <f t="shared" si="27"/>
        <v>51167</v>
      </c>
      <c r="B283" s="107">
        <f t="shared" si="28"/>
        <v>241</v>
      </c>
      <c r="C283" s="122" t="str">
        <f t="shared" ref="C283:C304" si="29">G282</f>
        <v>$0</v>
      </c>
      <c r="D283" s="121" t="str">
        <f t="shared" si="23"/>
        <v>$0</v>
      </c>
      <c r="E283" s="552" t="str">
        <f t="shared" si="24"/>
        <v>$0</v>
      </c>
      <c r="F283" s="121" t="str">
        <f t="shared" si="25"/>
        <v>$0</v>
      </c>
      <c r="G283" s="553" t="str">
        <f t="shared" si="26"/>
        <v>$0</v>
      </c>
    </row>
    <row r="284" spans="1:7">
      <c r="A284" s="106">
        <f t="shared" si="27"/>
        <v>51196</v>
      </c>
      <c r="B284" s="107">
        <f t="shared" si="28"/>
        <v>242</v>
      </c>
      <c r="C284" s="122" t="str">
        <f t="shared" si="29"/>
        <v>$0</v>
      </c>
      <c r="D284" s="121" t="str">
        <f t="shared" si="23"/>
        <v>$0</v>
      </c>
      <c r="E284" s="552" t="str">
        <f t="shared" si="24"/>
        <v>$0</v>
      </c>
      <c r="F284" s="121" t="str">
        <f t="shared" si="25"/>
        <v>$0</v>
      </c>
      <c r="G284" s="553" t="str">
        <f t="shared" si="26"/>
        <v>$0</v>
      </c>
    </row>
    <row r="285" spans="1:7">
      <c r="A285" s="106">
        <f t="shared" si="27"/>
        <v>51227</v>
      </c>
      <c r="B285" s="107">
        <f t="shared" si="28"/>
        <v>243</v>
      </c>
      <c r="C285" s="122" t="str">
        <f t="shared" si="29"/>
        <v>$0</v>
      </c>
      <c r="D285" s="121" t="str">
        <f t="shared" si="23"/>
        <v>$0</v>
      </c>
      <c r="E285" s="552" t="str">
        <f t="shared" si="24"/>
        <v>$0</v>
      </c>
      <c r="F285" s="121" t="str">
        <f t="shared" si="25"/>
        <v>$0</v>
      </c>
      <c r="G285" s="553" t="str">
        <f t="shared" si="26"/>
        <v>$0</v>
      </c>
    </row>
    <row r="286" spans="1:7">
      <c r="A286" s="106">
        <f t="shared" si="27"/>
        <v>51257</v>
      </c>
      <c r="B286" s="107">
        <f t="shared" si="28"/>
        <v>244</v>
      </c>
      <c r="C286" s="122" t="str">
        <f t="shared" si="29"/>
        <v>$0</v>
      </c>
      <c r="D286" s="121" t="str">
        <f t="shared" si="23"/>
        <v>$0</v>
      </c>
      <c r="E286" s="552" t="str">
        <f t="shared" si="24"/>
        <v>$0</v>
      </c>
      <c r="F286" s="121" t="str">
        <f t="shared" si="25"/>
        <v>$0</v>
      </c>
      <c r="G286" s="553" t="str">
        <f t="shared" si="26"/>
        <v>$0</v>
      </c>
    </row>
    <row r="287" spans="1:7">
      <c r="A287" s="106">
        <f t="shared" si="27"/>
        <v>51288</v>
      </c>
      <c r="B287" s="107">
        <f t="shared" si="28"/>
        <v>245</v>
      </c>
      <c r="C287" s="122" t="str">
        <f t="shared" si="29"/>
        <v>$0</v>
      </c>
      <c r="D287" s="121" t="str">
        <f t="shared" si="23"/>
        <v>$0</v>
      </c>
      <c r="E287" s="552" t="str">
        <f t="shared" si="24"/>
        <v>$0</v>
      </c>
      <c r="F287" s="121" t="str">
        <f t="shared" si="25"/>
        <v>$0</v>
      </c>
      <c r="G287" s="553" t="str">
        <f t="shared" si="26"/>
        <v>$0</v>
      </c>
    </row>
    <row r="288" spans="1:7">
      <c r="A288" s="106">
        <f t="shared" si="27"/>
        <v>51318</v>
      </c>
      <c r="B288" s="107">
        <f t="shared" si="28"/>
        <v>246</v>
      </c>
      <c r="C288" s="122" t="str">
        <f t="shared" si="29"/>
        <v>$0</v>
      </c>
      <c r="D288" s="121" t="str">
        <f t="shared" si="23"/>
        <v>$0</v>
      </c>
      <c r="E288" s="552" t="str">
        <f t="shared" si="24"/>
        <v>$0</v>
      </c>
      <c r="F288" s="121" t="str">
        <f t="shared" si="25"/>
        <v>$0</v>
      </c>
      <c r="G288" s="553" t="str">
        <f t="shared" si="26"/>
        <v>$0</v>
      </c>
    </row>
    <row r="289" spans="1:7">
      <c r="A289" s="106">
        <f t="shared" si="27"/>
        <v>51349</v>
      </c>
      <c r="B289" s="107">
        <f t="shared" si="28"/>
        <v>247</v>
      </c>
      <c r="C289" s="122" t="str">
        <f t="shared" si="29"/>
        <v>$0</v>
      </c>
      <c r="D289" s="121" t="str">
        <f t="shared" si="23"/>
        <v>$0</v>
      </c>
      <c r="E289" s="552" t="str">
        <f t="shared" si="24"/>
        <v>$0</v>
      </c>
      <c r="F289" s="121" t="str">
        <f t="shared" si="25"/>
        <v>$0</v>
      </c>
      <c r="G289" s="553" t="str">
        <f t="shared" si="26"/>
        <v>$0</v>
      </c>
    </row>
    <row r="290" spans="1:7">
      <c r="A290" s="106">
        <f t="shared" si="27"/>
        <v>51380</v>
      </c>
      <c r="B290" s="107">
        <f t="shared" si="28"/>
        <v>248</v>
      </c>
      <c r="C290" s="122" t="str">
        <f t="shared" si="29"/>
        <v>$0</v>
      </c>
      <c r="D290" s="121" t="str">
        <f t="shared" si="23"/>
        <v>$0</v>
      </c>
      <c r="E290" s="552" t="str">
        <f t="shared" si="24"/>
        <v>$0</v>
      </c>
      <c r="F290" s="121" t="str">
        <f t="shared" si="25"/>
        <v>$0</v>
      </c>
      <c r="G290" s="553" t="str">
        <f t="shared" si="26"/>
        <v>$0</v>
      </c>
    </row>
    <row r="291" spans="1:7">
      <c r="A291" s="106">
        <f t="shared" si="27"/>
        <v>51410</v>
      </c>
      <c r="B291" s="107">
        <f t="shared" si="28"/>
        <v>249</v>
      </c>
      <c r="C291" s="122" t="str">
        <f t="shared" si="29"/>
        <v>$0</v>
      </c>
      <c r="D291" s="121" t="str">
        <f t="shared" si="23"/>
        <v>$0</v>
      </c>
      <c r="E291" s="552" t="str">
        <f t="shared" si="24"/>
        <v>$0</v>
      </c>
      <c r="F291" s="121" t="str">
        <f t="shared" si="25"/>
        <v>$0</v>
      </c>
      <c r="G291" s="553" t="str">
        <f t="shared" si="26"/>
        <v>$0</v>
      </c>
    </row>
    <row r="292" spans="1:7">
      <c r="A292" s="106">
        <f t="shared" si="27"/>
        <v>51441</v>
      </c>
      <c r="B292" s="107">
        <f t="shared" si="28"/>
        <v>250</v>
      </c>
      <c r="C292" s="122" t="str">
        <f t="shared" si="29"/>
        <v>$0</v>
      </c>
      <c r="D292" s="121" t="str">
        <f t="shared" si="23"/>
        <v>$0</v>
      </c>
      <c r="E292" s="552" t="str">
        <f t="shared" si="24"/>
        <v>$0</v>
      </c>
      <c r="F292" s="121" t="str">
        <f t="shared" si="25"/>
        <v>$0</v>
      </c>
      <c r="G292" s="553" t="str">
        <f t="shared" si="26"/>
        <v>$0</v>
      </c>
    </row>
    <row r="293" spans="1:7">
      <c r="A293" s="106">
        <f t="shared" si="27"/>
        <v>51471</v>
      </c>
      <c r="B293" s="107">
        <f t="shared" si="28"/>
        <v>251</v>
      </c>
      <c r="C293" s="122" t="str">
        <f t="shared" si="29"/>
        <v>$0</v>
      </c>
      <c r="D293" s="121" t="str">
        <f t="shared" si="23"/>
        <v>$0</v>
      </c>
      <c r="E293" s="552" t="str">
        <f t="shared" si="24"/>
        <v>$0</v>
      </c>
      <c r="F293" s="121" t="str">
        <f t="shared" si="25"/>
        <v>$0</v>
      </c>
      <c r="G293" s="553" t="str">
        <f t="shared" si="26"/>
        <v>$0</v>
      </c>
    </row>
    <row r="294" spans="1:7">
      <c r="A294" s="106">
        <f t="shared" si="27"/>
        <v>51502</v>
      </c>
      <c r="B294" s="107">
        <f t="shared" si="28"/>
        <v>252</v>
      </c>
      <c r="C294" s="122" t="str">
        <f t="shared" si="29"/>
        <v>$0</v>
      </c>
      <c r="D294" s="121" t="str">
        <f t="shared" si="23"/>
        <v>$0</v>
      </c>
      <c r="E294" s="552" t="str">
        <f t="shared" si="24"/>
        <v>$0</v>
      </c>
      <c r="F294" s="121" t="str">
        <f t="shared" si="25"/>
        <v>$0</v>
      </c>
      <c r="G294" s="553" t="str">
        <f t="shared" si="26"/>
        <v>$0</v>
      </c>
    </row>
    <row r="295" spans="1:7">
      <c r="A295" s="106">
        <f t="shared" si="27"/>
        <v>51533</v>
      </c>
      <c r="B295" s="107">
        <f t="shared" si="28"/>
        <v>253</v>
      </c>
      <c r="C295" s="122" t="str">
        <f t="shared" si="29"/>
        <v>$0</v>
      </c>
      <c r="D295" s="121" t="str">
        <f t="shared" si="23"/>
        <v>$0</v>
      </c>
      <c r="E295" s="552" t="str">
        <f t="shared" si="24"/>
        <v>$0</v>
      </c>
      <c r="F295" s="121" t="str">
        <f t="shared" si="25"/>
        <v>$0</v>
      </c>
      <c r="G295" s="553" t="str">
        <f t="shared" si="26"/>
        <v>$0</v>
      </c>
    </row>
    <row r="296" spans="1:7">
      <c r="A296" s="106">
        <f t="shared" si="27"/>
        <v>51561</v>
      </c>
      <c r="B296" s="107">
        <f t="shared" si="28"/>
        <v>254</v>
      </c>
      <c r="C296" s="122" t="str">
        <f t="shared" si="29"/>
        <v>$0</v>
      </c>
      <c r="D296" s="121" t="str">
        <f t="shared" si="23"/>
        <v>$0</v>
      </c>
      <c r="E296" s="552" t="str">
        <f t="shared" si="24"/>
        <v>$0</v>
      </c>
      <c r="F296" s="121" t="str">
        <f t="shared" si="25"/>
        <v>$0</v>
      </c>
      <c r="G296" s="553" t="str">
        <f t="shared" si="26"/>
        <v>$0</v>
      </c>
    </row>
    <row r="297" spans="1:7">
      <c r="A297" s="106">
        <f t="shared" si="27"/>
        <v>51592</v>
      </c>
      <c r="B297" s="107">
        <f t="shared" si="28"/>
        <v>255</v>
      </c>
      <c r="C297" s="122" t="str">
        <f t="shared" si="29"/>
        <v>$0</v>
      </c>
      <c r="D297" s="121" t="str">
        <f t="shared" si="23"/>
        <v>$0</v>
      </c>
      <c r="E297" s="552" t="str">
        <f t="shared" si="24"/>
        <v>$0</v>
      </c>
      <c r="F297" s="121" t="str">
        <f t="shared" si="25"/>
        <v>$0</v>
      </c>
      <c r="G297" s="553" t="str">
        <f t="shared" si="26"/>
        <v>$0</v>
      </c>
    </row>
    <row r="298" spans="1:7">
      <c r="A298" s="106">
        <f t="shared" si="27"/>
        <v>51622</v>
      </c>
      <c r="B298" s="107">
        <f t="shared" si="28"/>
        <v>256</v>
      </c>
      <c r="C298" s="122" t="str">
        <f t="shared" si="29"/>
        <v>$0</v>
      </c>
      <c r="D298" s="121" t="str">
        <f t="shared" si="23"/>
        <v>$0</v>
      </c>
      <c r="E298" s="552" t="str">
        <f t="shared" si="24"/>
        <v>$0</v>
      </c>
      <c r="F298" s="121" t="str">
        <f t="shared" si="25"/>
        <v>$0</v>
      </c>
      <c r="G298" s="553" t="str">
        <f t="shared" si="26"/>
        <v>$0</v>
      </c>
    </row>
    <row r="299" spans="1:7">
      <c r="A299" s="106">
        <f t="shared" si="27"/>
        <v>51653</v>
      </c>
      <c r="B299" s="107">
        <f t="shared" si="28"/>
        <v>257</v>
      </c>
      <c r="C299" s="122" t="str">
        <f t="shared" si="29"/>
        <v>$0</v>
      </c>
      <c r="D299" s="121" t="str">
        <f t="shared" si="23"/>
        <v>$0</v>
      </c>
      <c r="E299" s="552" t="str">
        <f t="shared" si="24"/>
        <v>$0</v>
      </c>
      <c r="F299" s="121" t="str">
        <f t="shared" si="25"/>
        <v>$0</v>
      </c>
      <c r="G299" s="553" t="str">
        <f t="shared" si="26"/>
        <v>$0</v>
      </c>
    </row>
    <row r="300" spans="1:7">
      <c r="A300" s="106">
        <f t="shared" si="27"/>
        <v>51683</v>
      </c>
      <c r="B300" s="107">
        <f t="shared" si="28"/>
        <v>258</v>
      </c>
      <c r="C300" s="122" t="str">
        <f t="shared" si="29"/>
        <v>$0</v>
      </c>
      <c r="D300" s="121" t="str">
        <f t="shared" ref="D300:D363" si="30">IF(G300="$0","$0",(IFERROR(-IPMT($C$9/12,B300,$C$10,$C$8),"$0")))</f>
        <v>$0</v>
      </c>
      <c r="E300" s="552" t="str">
        <f t="shared" ref="E300:E363" si="31">IF(B300=$C$11, (IF(G300="$0","$0",(IFERROR(-PPMT($C$9/12,B300,$C$10,$C$8),"$0")))+$C$14), (IF(G300="$0","$0",(IFERROR(-PPMT($C$9/12,B300,$C$10,$C$8),"$0")))))</f>
        <v>$0</v>
      </c>
      <c r="F300" s="121" t="str">
        <f t="shared" ref="F300:F363" si="32">IF(G300="$0","$0",(+(IFERROR(-IPMT($C$9/12,B300,$C$10,$C$8),"$0"))+(IF(B300=$C$11,(IF(G300="$0","$0",(IFERROR(-PPMT($C$9/12,B300,$C$10,$C$8),"$0")))+$C$14),(IF(G300="$0","$0",(IFERROR(-PPMT($C$9/12,B300,$C$10,$C$8),"$0"))))))))</f>
        <v>$0</v>
      </c>
      <c r="G300" s="553" t="str">
        <f t="shared" ref="G300:G363" si="33">IF(B300=$C$11, (-$C$14+IF((C300-(IFERROR(-PPMT($C$9/12,B300,$C$10,$C$8),"$0")))&gt;$C$14, (C300-(IFERROR(-PPMT($C$9/12,B300,$C$10,$C$8),"$0"))), "$0")), (IF((C300-(IFERROR(-PPMT($C$9/12,B300,$C$10,$C$8),"$0")))&gt;$C$14, (C300-(IFERROR(-PPMT($C$9/12,B300,$C$10,$C$8),0))), "$0")))</f>
        <v>$0</v>
      </c>
    </row>
    <row r="301" spans="1:7">
      <c r="A301" s="106">
        <f t="shared" ref="A301:A364" si="34">DATE(YEAR(A300),MONTH(A300)+1,DAY(A300))</f>
        <v>51714</v>
      </c>
      <c r="B301" s="107">
        <f>+B300+1</f>
        <v>259</v>
      </c>
      <c r="C301" s="122" t="str">
        <f t="shared" si="29"/>
        <v>$0</v>
      </c>
      <c r="D301" s="121" t="str">
        <f t="shared" si="30"/>
        <v>$0</v>
      </c>
      <c r="E301" s="552" t="str">
        <f t="shared" si="31"/>
        <v>$0</v>
      </c>
      <c r="F301" s="121" t="str">
        <f t="shared" si="32"/>
        <v>$0</v>
      </c>
      <c r="G301" s="553" t="str">
        <f t="shared" si="33"/>
        <v>$0</v>
      </c>
    </row>
    <row r="302" spans="1:7">
      <c r="A302" s="106">
        <f t="shared" si="34"/>
        <v>51745</v>
      </c>
      <c r="B302" s="107">
        <f>+B301+1</f>
        <v>260</v>
      </c>
      <c r="C302" s="122" t="str">
        <f t="shared" si="29"/>
        <v>$0</v>
      </c>
      <c r="D302" s="121" t="str">
        <f t="shared" si="30"/>
        <v>$0</v>
      </c>
      <c r="E302" s="552" t="str">
        <f t="shared" si="31"/>
        <v>$0</v>
      </c>
      <c r="F302" s="121" t="str">
        <f t="shared" si="32"/>
        <v>$0</v>
      </c>
      <c r="G302" s="553" t="str">
        <f t="shared" si="33"/>
        <v>$0</v>
      </c>
    </row>
    <row r="303" spans="1:7">
      <c r="A303" s="106">
        <f t="shared" si="34"/>
        <v>51775</v>
      </c>
      <c r="B303" s="107">
        <f>+B302+1</f>
        <v>261</v>
      </c>
      <c r="C303" s="122" t="str">
        <f t="shared" si="29"/>
        <v>$0</v>
      </c>
      <c r="D303" s="121" t="str">
        <f t="shared" si="30"/>
        <v>$0</v>
      </c>
      <c r="E303" s="552" t="str">
        <f t="shared" si="31"/>
        <v>$0</v>
      </c>
      <c r="F303" s="121" t="str">
        <f t="shared" si="32"/>
        <v>$0</v>
      </c>
      <c r="G303" s="553" t="str">
        <f t="shared" si="33"/>
        <v>$0</v>
      </c>
    </row>
    <row r="304" spans="1:7">
      <c r="A304" s="106">
        <f t="shared" si="34"/>
        <v>51806</v>
      </c>
      <c r="B304" s="107">
        <f>+B303+1</f>
        <v>262</v>
      </c>
      <c r="C304" s="122" t="str">
        <f t="shared" si="29"/>
        <v>$0</v>
      </c>
      <c r="D304" s="121" t="str">
        <f t="shared" si="30"/>
        <v>$0</v>
      </c>
      <c r="E304" s="552" t="str">
        <f t="shared" si="31"/>
        <v>$0</v>
      </c>
      <c r="F304" s="121" t="str">
        <f t="shared" si="32"/>
        <v>$0</v>
      </c>
      <c r="G304" s="553" t="str">
        <f t="shared" si="33"/>
        <v>$0</v>
      </c>
    </row>
    <row r="305" spans="1:7">
      <c r="A305" s="106">
        <f t="shared" si="34"/>
        <v>51836</v>
      </c>
      <c r="B305" s="107">
        <f t="shared" ref="B305:B368" si="35">+B304+1</f>
        <v>263</v>
      </c>
      <c r="C305" s="122" t="str">
        <f t="shared" ref="C305:C368" si="36">G304</f>
        <v>$0</v>
      </c>
      <c r="D305" s="121" t="str">
        <f t="shared" si="30"/>
        <v>$0</v>
      </c>
      <c r="E305" s="552" t="str">
        <f t="shared" si="31"/>
        <v>$0</v>
      </c>
      <c r="F305" s="121" t="str">
        <f t="shared" si="32"/>
        <v>$0</v>
      </c>
      <c r="G305" s="553" t="str">
        <f t="shared" si="33"/>
        <v>$0</v>
      </c>
    </row>
    <row r="306" spans="1:7">
      <c r="A306" s="106">
        <f t="shared" si="34"/>
        <v>51867</v>
      </c>
      <c r="B306" s="107">
        <f t="shared" si="35"/>
        <v>264</v>
      </c>
      <c r="C306" s="122" t="str">
        <f t="shared" si="36"/>
        <v>$0</v>
      </c>
      <c r="D306" s="121" t="str">
        <f t="shared" si="30"/>
        <v>$0</v>
      </c>
      <c r="E306" s="552" t="str">
        <f t="shared" si="31"/>
        <v>$0</v>
      </c>
      <c r="F306" s="121" t="str">
        <f t="shared" si="32"/>
        <v>$0</v>
      </c>
      <c r="G306" s="553" t="str">
        <f t="shared" si="33"/>
        <v>$0</v>
      </c>
    </row>
    <row r="307" spans="1:7">
      <c r="A307" s="106">
        <f t="shared" si="34"/>
        <v>51898</v>
      </c>
      <c r="B307" s="107">
        <f t="shared" si="35"/>
        <v>265</v>
      </c>
      <c r="C307" s="122" t="str">
        <f t="shared" si="36"/>
        <v>$0</v>
      </c>
      <c r="D307" s="121" t="str">
        <f t="shared" si="30"/>
        <v>$0</v>
      </c>
      <c r="E307" s="552" t="str">
        <f t="shared" si="31"/>
        <v>$0</v>
      </c>
      <c r="F307" s="121" t="str">
        <f t="shared" si="32"/>
        <v>$0</v>
      </c>
      <c r="G307" s="553" t="str">
        <f t="shared" si="33"/>
        <v>$0</v>
      </c>
    </row>
    <row r="308" spans="1:7">
      <c r="A308" s="106">
        <f t="shared" si="34"/>
        <v>51926</v>
      </c>
      <c r="B308" s="107">
        <f t="shared" si="35"/>
        <v>266</v>
      </c>
      <c r="C308" s="122" t="str">
        <f t="shared" si="36"/>
        <v>$0</v>
      </c>
      <c r="D308" s="121" t="str">
        <f t="shared" si="30"/>
        <v>$0</v>
      </c>
      <c r="E308" s="552" t="str">
        <f t="shared" si="31"/>
        <v>$0</v>
      </c>
      <c r="F308" s="121" t="str">
        <f t="shared" si="32"/>
        <v>$0</v>
      </c>
      <c r="G308" s="553" t="str">
        <f t="shared" si="33"/>
        <v>$0</v>
      </c>
    </row>
    <row r="309" spans="1:7">
      <c r="A309" s="106">
        <f t="shared" si="34"/>
        <v>51957</v>
      </c>
      <c r="B309" s="107">
        <f t="shared" si="35"/>
        <v>267</v>
      </c>
      <c r="C309" s="122" t="str">
        <f t="shared" si="36"/>
        <v>$0</v>
      </c>
      <c r="D309" s="121" t="str">
        <f t="shared" si="30"/>
        <v>$0</v>
      </c>
      <c r="E309" s="552" t="str">
        <f t="shared" si="31"/>
        <v>$0</v>
      </c>
      <c r="F309" s="121" t="str">
        <f t="shared" si="32"/>
        <v>$0</v>
      </c>
      <c r="G309" s="553" t="str">
        <f t="shared" si="33"/>
        <v>$0</v>
      </c>
    </row>
    <row r="310" spans="1:7">
      <c r="A310" s="106">
        <f t="shared" si="34"/>
        <v>51987</v>
      </c>
      <c r="B310" s="107">
        <f t="shared" si="35"/>
        <v>268</v>
      </c>
      <c r="C310" s="122" t="str">
        <f t="shared" si="36"/>
        <v>$0</v>
      </c>
      <c r="D310" s="121" t="str">
        <f t="shared" si="30"/>
        <v>$0</v>
      </c>
      <c r="E310" s="552" t="str">
        <f t="shared" si="31"/>
        <v>$0</v>
      </c>
      <c r="F310" s="121" t="str">
        <f t="shared" si="32"/>
        <v>$0</v>
      </c>
      <c r="G310" s="553" t="str">
        <f t="shared" si="33"/>
        <v>$0</v>
      </c>
    </row>
    <row r="311" spans="1:7">
      <c r="A311" s="106">
        <f t="shared" si="34"/>
        <v>52018</v>
      </c>
      <c r="B311" s="107">
        <f t="shared" si="35"/>
        <v>269</v>
      </c>
      <c r="C311" s="122" t="str">
        <f t="shared" si="36"/>
        <v>$0</v>
      </c>
      <c r="D311" s="121" t="str">
        <f t="shared" si="30"/>
        <v>$0</v>
      </c>
      <c r="E311" s="552" t="str">
        <f t="shared" si="31"/>
        <v>$0</v>
      </c>
      <c r="F311" s="121" t="str">
        <f t="shared" si="32"/>
        <v>$0</v>
      </c>
      <c r="G311" s="553" t="str">
        <f t="shared" si="33"/>
        <v>$0</v>
      </c>
    </row>
    <row r="312" spans="1:7">
      <c r="A312" s="106">
        <f t="shared" si="34"/>
        <v>52048</v>
      </c>
      <c r="B312" s="107">
        <f t="shared" si="35"/>
        <v>270</v>
      </c>
      <c r="C312" s="122" t="str">
        <f t="shared" si="36"/>
        <v>$0</v>
      </c>
      <c r="D312" s="121" t="str">
        <f t="shared" si="30"/>
        <v>$0</v>
      </c>
      <c r="E312" s="552" t="str">
        <f t="shared" si="31"/>
        <v>$0</v>
      </c>
      <c r="F312" s="121" t="str">
        <f t="shared" si="32"/>
        <v>$0</v>
      </c>
      <c r="G312" s="553" t="str">
        <f t="shared" si="33"/>
        <v>$0</v>
      </c>
    </row>
    <row r="313" spans="1:7">
      <c r="A313" s="106">
        <f t="shared" si="34"/>
        <v>52079</v>
      </c>
      <c r="B313" s="107">
        <f t="shared" si="35"/>
        <v>271</v>
      </c>
      <c r="C313" s="122" t="str">
        <f t="shared" si="36"/>
        <v>$0</v>
      </c>
      <c r="D313" s="121" t="str">
        <f t="shared" si="30"/>
        <v>$0</v>
      </c>
      <c r="E313" s="552" t="str">
        <f t="shared" si="31"/>
        <v>$0</v>
      </c>
      <c r="F313" s="121" t="str">
        <f t="shared" si="32"/>
        <v>$0</v>
      </c>
      <c r="G313" s="553" t="str">
        <f t="shared" si="33"/>
        <v>$0</v>
      </c>
    </row>
    <row r="314" spans="1:7">
      <c r="A314" s="106">
        <f t="shared" si="34"/>
        <v>52110</v>
      </c>
      <c r="B314" s="107">
        <f t="shared" si="35"/>
        <v>272</v>
      </c>
      <c r="C314" s="122" t="str">
        <f t="shared" si="36"/>
        <v>$0</v>
      </c>
      <c r="D314" s="121" t="str">
        <f t="shared" si="30"/>
        <v>$0</v>
      </c>
      <c r="E314" s="552" t="str">
        <f t="shared" si="31"/>
        <v>$0</v>
      </c>
      <c r="F314" s="121" t="str">
        <f t="shared" si="32"/>
        <v>$0</v>
      </c>
      <c r="G314" s="553" t="str">
        <f t="shared" si="33"/>
        <v>$0</v>
      </c>
    </row>
    <row r="315" spans="1:7">
      <c r="A315" s="106">
        <f t="shared" si="34"/>
        <v>52140</v>
      </c>
      <c r="B315" s="107">
        <f t="shared" si="35"/>
        <v>273</v>
      </c>
      <c r="C315" s="122" t="str">
        <f t="shared" si="36"/>
        <v>$0</v>
      </c>
      <c r="D315" s="121" t="str">
        <f t="shared" si="30"/>
        <v>$0</v>
      </c>
      <c r="E315" s="552" t="str">
        <f t="shared" si="31"/>
        <v>$0</v>
      </c>
      <c r="F315" s="121" t="str">
        <f t="shared" si="32"/>
        <v>$0</v>
      </c>
      <c r="G315" s="553" t="str">
        <f t="shared" si="33"/>
        <v>$0</v>
      </c>
    </row>
    <row r="316" spans="1:7">
      <c r="A316" s="106">
        <f t="shared" si="34"/>
        <v>52171</v>
      </c>
      <c r="B316" s="107">
        <f t="shared" si="35"/>
        <v>274</v>
      </c>
      <c r="C316" s="122" t="str">
        <f t="shared" si="36"/>
        <v>$0</v>
      </c>
      <c r="D316" s="121" t="str">
        <f t="shared" si="30"/>
        <v>$0</v>
      </c>
      <c r="E316" s="552" t="str">
        <f t="shared" si="31"/>
        <v>$0</v>
      </c>
      <c r="F316" s="121" t="str">
        <f t="shared" si="32"/>
        <v>$0</v>
      </c>
      <c r="G316" s="553" t="str">
        <f t="shared" si="33"/>
        <v>$0</v>
      </c>
    </row>
    <row r="317" spans="1:7">
      <c r="A317" s="106">
        <f t="shared" si="34"/>
        <v>52201</v>
      </c>
      <c r="B317" s="107">
        <f t="shared" si="35"/>
        <v>275</v>
      </c>
      <c r="C317" s="122" t="str">
        <f t="shared" si="36"/>
        <v>$0</v>
      </c>
      <c r="D317" s="121" t="str">
        <f t="shared" si="30"/>
        <v>$0</v>
      </c>
      <c r="E317" s="552" t="str">
        <f t="shared" si="31"/>
        <v>$0</v>
      </c>
      <c r="F317" s="121" t="str">
        <f t="shared" si="32"/>
        <v>$0</v>
      </c>
      <c r="G317" s="553" t="str">
        <f t="shared" si="33"/>
        <v>$0</v>
      </c>
    </row>
    <row r="318" spans="1:7">
      <c r="A318" s="106">
        <f t="shared" si="34"/>
        <v>52232</v>
      </c>
      <c r="B318" s="107">
        <f t="shared" si="35"/>
        <v>276</v>
      </c>
      <c r="C318" s="122" t="str">
        <f t="shared" si="36"/>
        <v>$0</v>
      </c>
      <c r="D318" s="121" t="str">
        <f t="shared" si="30"/>
        <v>$0</v>
      </c>
      <c r="E318" s="552" t="str">
        <f t="shared" si="31"/>
        <v>$0</v>
      </c>
      <c r="F318" s="121" t="str">
        <f t="shared" si="32"/>
        <v>$0</v>
      </c>
      <c r="G318" s="553" t="str">
        <f t="shared" si="33"/>
        <v>$0</v>
      </c>
    </row>
    <row r="319" spans="1:7">
      <c r="A319" s="106">
        <f t="shared" si="34"/>
        <v>52263</v>
      </c>
      <c r="B319" s="107">
        <f t="shared" si="35"/>
        <v>277</v>
      </c>
      <c r="C319" s="122" t="str">
        <f t="shared" si="36"/>
        <v>$0</v>
      </c>
      <c r="D319" s="121" t="str">
        <f t="shared" si="30"/>
        <v>$0</v>
      </c>
      <c r="E319" s="552" t="str">
        <f t="shared" si="31"/>
        <v>$0</v>
      </c>
      <c r="F319" s="121" t="str">
        <f t="shared" si="32"/>
        <v>$0</v>
      </c>
      <c r="G319" s="553" t="str">
        <f t="shared" si="33"/>
        <v>$0</v>
      </c>
    </row>
    <row r="320" spans="1:7">
      <c r="A320" s="106">
        <f t="shared" si="34"/>
        <v>52291</v>
      </c>
      <c r="B320" s="107">
        <f t="shared" si="35"/>
        <v>278</v>
      </c>
      <c r="C320" s="122" t="str">
        <f t="shared" si="36"/>
        <v>$0</v>
      </c>
      <c r="D320" s="121" t="str">
        <f t="shared" si="30"/>
        <v>$0</v>
      </c>
      <c r="E320" s="552" t="str">
        <f t="shared" si="31"/>
        <v>$0</v>
      </c>
      <c r="F320" s="121" t="str">
        <f t="shared" si="32"/>
        <v>$0</v>
      </c>
      <c r="G320" s="553" t="str">
        <f t="shared" si="33"/>
        <v>$0</v>
      </c>
    </row>
    <row r="321" spans="1:7">
      <c r="A321" s="106">
        <f t="shared" si="34"/>
        <v>52322</v>
      </c>
      <c r="B321" s="107">
        <f t="shared" si="35"/>
        <v>279</v>
      </c>
      <c r="C321" s="122" t="str">
        <f t="shared" si="36"/>
        <v>$0</v>
      </c>
      <c r="D321" s="121" t="str">
        <f t="shared" si="30"/>
        <v>$0</v>
      </c>
      <c r="E321" s="552" t="str">
        <f t="shared" si="31"/>
        <v>$0</v>
      </c>
      <c r="F321" s="121" t="str">
        <f t="shared" si="32"/>
        <v>$0</v>
      </c>
      <c r="G321" s="553" t="str">
        <f t="shared" si="33"/>
        <v>$0</v>
      </c>
    </row>
    <row r="322" spans="1:7">
      <c r="A322" s="106">
        <f t="shared" si="34"/>
        <v>52352</v>
      </c>
      <c r="B322" s="107">
        <f t="shared" si="35"/>
        <v>280</v>
      </c>
      <c r="C322" s="122" t="str">
        <f t="shared" si="36"/>
        <v>$0</v>
      </c>
      <c r="D322" s="121" t="str">
        <f t="shared" si="30"/>
        <v>$0</v>
      </c>
      <c r="E322" s="552" t="str">
        <f t="shared" si="31"/>
        <v>$0</v>
      </c>
      <c r="F322" s="121" t="str">
        <f t="shared" si="32"/>
        <v>$0</v>
      </c>
      <c r="G322" s="553" t="str">
        <f t="shared" si="33"/>
        <v>$0</v>
      </c>
    </row>
    <row r="323" spans="1:7">
      <c r="A323" s="106">
        <f t="shared" si="34"/>
        <v>52383</v>
      </c>
      <c r="B323" s="107">
        <f t="shared" si="35"/>
        <v>281</v>
      </c>
      <c r="C323" s="122" t="str">
        <f t="shared" si="36"/>
        <v>$0</v>
      </c>
      <c r="D323" s="121" t="str">
        <f t="shared" si="30"/>
        <v>$0</v>
      </c>
      <c r="E323" s="552" t="str">
        <f t="shared" si="31"/>
        <v>$0</v>
      </c>
      <c r="F323" s="121" t="str">
        <f t="shared" si="32"/>
        <v>$0</v>
      </c>
      <c r="G323" s="553" t="str">
        <f t="shared" si="33"/>
        <v>$0</v>
      </c>
    </row>
    <row r="324" spans="1:7">
      <c r="A324" s="106">
        <f t="shared" si="34"/>
        <v>52413</v>
      </c>
      <c r="B324" s="107">
        <f t="shared" si="35"/>
        <v>282</v>
      </c>
      <c r="C324" s="122" t="str">
        <f t="shared" si="36"/>
        <v>$0</v>
      </c>
      <c r="D324" s="121" t="str">
        <f t="shared" si="30"/>
        <v>$0</v>
      </c>
      <c r="E324" s="552" t="str">
        <f t="shared" si="31"/>
        <v>$0</v>
      </c>
      <c r="F324" s="121" t="str">
        <f t="shared" si="32"/>
        <v>$0</v>
      </c>
      <c r="G324" s="553" t="str">
        <f t="shared" si="33"/>
        <v>$0</v>
      </c>
    </row>
    <row r="325" spans="1:7">
      <c r="A325" s="106">
        <f t="shared" si="34"/>
        <v>52444</v>
      </c>
      <c r="B325" s="107">
        <f t="shared" si="35"/>
        <v>283</v>
      </c>
      <c r="C325" s="122" t="str">
        <f t="shared" si="36"/>
        <v>$0</v>
      </c>
      <c r="D325" s="121" t="str">
        <f t="shared" si="30"/>
        <v>$0</v>
      </c>
      <c r="E325" s="552" t="str">
        <f t="shared" si="31"/>
        <v>$0</v>
      </c>
      <c r="F325" s="121" t="str">
        <f t="shared" si="32"/>
        <v>$0</v>
      </c>
      <c r="G325" s="553" t="str">
        <f t="shared" si="33"/>
        <v>$0</v>
      </c>
    </row>
    <row r="326" spans="1:7">
      <c r="A326" s="106">
        <f t="shared" si="34"/>
        <v>52475</v>
      </c>
      <c r="B326" s="107">
        <f t="shared" si="35"/>
        <v>284</v>
      </c>
      <c r="C326" s="122" t="str">
        <f t="shared" si="36"/>
        <v>$0</v>
      </c>
      <c r="D326" s="121" t="str">
        <f t="shared" si="30"/>
        <v>$0</v>
      </c>
      <c r="E326" s="552" t="str">
        <f t="shared" si="31"/>
        <v>$0</v>
      </c>
      <c r="F326" s="121" t="str">
        <f t="shared" si="32"/>
        <v>$0</v>
      </c>
      <c r="G326" s="553" t="str">
        <f t="shared" si="33"/>
        <v>$0</v>
      </c>
    </row>
    <row r="327" spans="1:7">
      <c r="A327" s="106">
        <f t="shared" si="34"/>
        <v>52505</v>
      </c>
      <c r="B327" s="107">
        <f t="shared" si="35"/>
        <v>285</v>
      </c>
      <c r="C327" s="122" t="str">
        <f t="shared" si="36"/>
        <v>$0</v>
      </c>
      <c r="D327" s="121" t="str">
        <f t="shared" si="30"/>
        <v>$0</v>
      </c>
      <c r="E327" s="552" t="str">
        <f t="shared" si="31"/>
        <v>$0</v>
      </c>
      <c r="F327" s="121" t="str">
        <f t="shared" si="32"/>
        <v>$0</v>
      </c>
      <c r="G327" s="553" t="str">
        <f t="shared" si="33"/>
        <v>$0</v>
      </c>
    </row>
    <row r="328" spans="1:7">
      <c r="A328" s="106">
        <f t="shared" si="34"/>
        <v>52536</v>
      </c>
      <c r="B328" s="107">
        <f t="shared" si="35"/>
        <v>286</v>
      </c>
      <c r="C328" s="122" t="str">
        <f t="shared" si="36"/>
        <v>$0</v>
      </c>
      <c r="D328" s="121" t="str">
        <f t="shared" si="30"/>
        <v>$0</v>
      </c>
      <c r="E328" s="552" t="str">
        <f t="shared" si="31"/>
        <v>$0</v>
      </c>
      <c r="F328" s="121" t="str">
        <f t="shared" si="32"/>
        <v>$0</v>
      </c>
      <c r="G328" s="553" t="str">
        <f t="shared" si="33"/>
        <v>$0</v>
      </c>
    </row>
    <row r="329" spans="1:7">
      <c r="A329" s="106">
        <f t="shared" si="34"/>
        <v>52566</v>
      </c>
      <c r="B329" s="107">
        <f t="shared" si="35"/>
        <v>287</v>
      </c>
      <c r="C329" s="122" t="str">
        <f t="shared" si="36"/>
        <v>$0</v>
      </c>
      <c r="D329" s="121" t="str">
        <f t="shared" si="30"/>
        <v>$0</v>
      </c>
      <c r="E329" s="552" t="str">
        <f t="shared" si="31"/>
        <v>$0</v>
      </c>
      <c r="F329" s="121" t="str">
        <f t="shared" si="32"/>
        <v>$0</v>
      </c>
      <c r="G329" s="553" t="str">
        <f t="shared" si="33"/>
        <v>$0</v>
      </c>
    </row>
    <row r="330" spans="1:7">
      <c r="A330" s="106">
        <f t="shared" si="34"/>
        <v>52597</v>
      </c>
      <c r="B330" s="107">
        <f t="shared" si="35"/>
        <v>288</v>
      </c>
      <c r="C330" s="122" t="str">
        <f t="shared" si="36"/>
        <v>$0</v>
      </c>
      <c r="D330" s="121" t="str">
        <f t="shared" si="30"/>
        <v>$0</v>
      </c>
      <c r="E330" s="552" t="str">
        <f t="shared" si="31"/>
        <v>$0</v>
      </c>
      <c r="F330" s="121" t="str">
        <f t="shared" si="32"/>
        <v>$0</v>
      </c>
      <c r="G330" s="553" t="str">
        <f t="shared" si="33"/>
        <v>$0</v>
      </c>
    </row>
    <row r="331" spans="1:7">
      <c r="A331" s="106">
        <f t="shared" si="34"/>
        <v>52628</v>
      </c>
      <c r="B331" s="107">
        <f t="shared" si="35"/>
        <v>289</v>
      </c>
      <c r="C331" s="122" t="str">
        <f t="shared" si="36"/>
        <v>$0</v>
      </c>
      <c r="D331" s="121" t="str">
        <f t="shared" si="30"/>
        <v>$0</v>
      </c>
      <c r="E331" s="552" t="str">
        <f t="shared" si="31"/>
        <v>$0</v>
      </c>
      <c r="F331" s="121" t="str">
        <f t="shared" si="32"/>
        <v>$0</v>
      </c>
      <c r="G331" s="553" t="str">
        <f t="shared" si="33"/>
        <v>$0</v>
      </c>
    </row>
    <row r="332" spans="1:7">
      <c r="A332" s="106">
        <f t="shared" si="34"/>
        <v>52657</v>
      </c>
      <c r="B332" s="107">
        <f t="shared" si="35"/>
        <v>290</v>
      </c>
      <c r="C332" s="122" t="str">
        <f t="shared" si="36"/>
        <v>$0</v>
      </c>
      <c r="D332" s="121" t="str">
        <f t="shared" si="30"/>
        <v>$0</v>
      </c>
      <c r="E332" s="552" t="str">
        <f t="shared" si="31"/>
        <v>$0</v>
      </c>
      <c r="F332" s="121" t="str">
        <f t="shared" si="32"/>
        <v>$0</v>
      </c>
      <c r="G332" s="553" t="str">
        <f t="shared" si="33"/>
        <v>$0</v>
      </c>
    </row>
    <row r="333" spans="1:7">
      <c r="A333" s="106">
        <f t="shared" si="34"/>
        <v>52688</v>
      </c>
      <c r="B333" s="107">
        <f t="shared" si="35"/>
        <v>291</v>
      </c>
      <c r="C333" s="122" t="str">
        <f t="shared" si="36"/>
        <v>$0</v>
      </c>
      <c r="D333" s="121" t="str">
        <f t="shared" si="30"/>
        <v>$0</v>
      </c>
      <c r="E333" s="552" t="str">
        <f t="shared" si="31"/>
        <v>$0</v>
      </c>
      <c r="F333" s="121" t="str">
        <f t="shared" si="32"/>
        <v>$0</v>
      </c>
      <c r="G333" s="553" t="str">
        <f t="shared" si="33"/>
        <v>$0</v>
      </c>
    </row>
    <row r="334" spans="1:7">
      <c r="A334" s="106">
        <f t="shared" si="34"/>
        <v>52718</v>
      </c>
      <c r="B334" s="107">
        <f t="shared" si="35"/>
        <v>292</v>
      </c>
      <c r="C334" s="122" t="str">
        <f t="shared" si="36"/>
        <v>$0</v>
      </c>
      <c r="D334" s="121" t="str">
        <f t="shared" si="30"/>
        <v>$0</v>
      </c>
      <c r="E334" s="552" t="str">
        <f t="shared" si="31"/>
        <v>$0</v>
      </c>
      <c r="F334" s="121" t="str">
        <f t="shared" si="32"/>
        <v>$0</v>
      </c>
      <c r="G334" s="553" t="str">
        <f t="shared" si="33"/>
        <v>$0</v>
      </c>
    </row>
    <row r="335" spans="1:7">
      <c r="A335" s="106">
        <f t="shared" si="34"/>
        <v>52749</v>
      </c>
      <c r="B335" s="107">
        <f t="shared" si="35"/>
        <v>293</v>
      </c>
      <c r="C335" s="122" t="str">
        <f t="shared" si="36"/>
        <v>$0</v>
      </c>
      <c r="D335" s="121" t="str">
        <f t="shared" si="30"/>
        <v>$0</v>
      </c>
      <c r="E335" s="552" t="str">
        <f t="shared" si="31"/>
        <v>$0</v>
      </c>
      <c r="F335" s="121" t="str">
        <f t="shared" si="32"/>
        <v>$0</v>
      </c>
      <c r="G335" s="553" t="str">
        <f t="shared" si="33"/>
        <v>$0</v>
      </c>
    </row>
    <row r="336" spans="1:7">
      <c r="A336" s="106">
        <f t="shared" si="34"/>
        <v>52779</v>
      </c>
      <c r="B336" s="107">
        <f t="shared" si="35"/>
        <v>294</v>
      </c>
      <c r="C336" s="122" t="str">
        <f t="shared" si="36"/>
        <v>$0</v>
      </c>
      <c r="D336" s="121" t="str">
        <f t="shared" si="30"/>
        <v>$0</v>
      </c>
      <c r="E336" s="552" t="str">
        <f t="shared" si="31"/>
        <v>$0</v>
      </c>
      <c r="F336" s="121" t="str">
        <f t="shared" si="32"/>
        <v>$0</v>
      </c>
      <c r="G336" s="553" t="str">
        <f t="shared" si="33"/>
        <v>$0</v>
      </c>
    </row>
    <row r="337" spans="1:7">
      <c r="A337" s="106">
        <f t="shared" si="34"/>
        <v>52810</v>
      </c>
      <c r="B337" s="107">
        <f t="shared" si="35"/>
        <v>295</v>
      </c>
      <c r="C337" s="122" t="str">
        <f t="shared" si="36"/>
        <v>$0</v>
      </c>
      <c r="D337" s="121" t="str">
        <f t="shared" si="30"/>
        <v>$0</v>
      </c>
      <c r="E337" s="552" t="str">
        <f t="shared" si="31"/>
        <v>$0</v>
      </c>
      <c r="F337" s="121" t="str">
        <f t="shared" si="32"/>
        <v>$0</v>
      </c>
      <c r="G337" s="553" t="str">
        <f t="shared" si="33"/>
        <v>$0</v>
      </c>
    </row>
    <row r="338" spans="1:7">
      <c r="A338" s="106">
        <f t="shared" si="34"/>
        <v>52841</v>
      </c>
      <c r="B338" s="107">
        <f t="shared" si="35"/>
        <v>296</v>
      </c>
      <c r="C338" s="122" t="str">
        <f t="shared" si="36"/>
        <v>$0</v>
      </c>
      <c r="D338" s="121" t="str">
        <f t="shared" si="30"/>
        <v>$0</v>
      </c>
      <c r="E338" s="552" t="str">
        <f t="shared" si="31"/>
        <v>$0</v>
      </c>
      <c r="F338" s="121" t="str">
        <f t="shared" si="32"/>
        <v>$0</v>
      </c>
      <c r="G338" s="553" t="str">
        <f t="shared" si="33"/>
        <v>$0</v>
      </c>
    </row>
    <row r="339" spans="1:7">
      <c r="A339" s="106">
        <f t="shared" si="34"/>
        <v>52871</v>
      </c>
      <c r="B339" s="107">
        <f t="shared" si="35"/>
        <v>297</v>
      </c>
      <c r="C339" s="122" t="str">
        <f t="shared" si="36"/>
        <v>$0</v>
      </c>
      <c r="D339" s="121" t="str">
        <f t="shared" si="30"/>
        <v>$0</v>
      </c>
      <c r="E339" s="552" t="str">
        <f t="shared" si="31"/>
        <v>$0</v>
      </c>
      <c r="F339" s="121" t="str">
        <f t="shared" si="32"/>
        <v>$0</v>
      </c>
      <c r="G339" s="553" t="str">
        <f t="shared" si="33"/>
        <v>$0</v>
      </c>
    </row>
    <row r="340" spans="1:7">
      <c r="A340" s="106">
        <f t="shared" si="34"/>
        <v>52902</v>
      </c>
      <c r="B340" s="107">
        <f t="shared" si="35"/>
        <v>298</v>
      </c>
      <c r="C340" s="122" t="str">
        <f t="shared" si="36"/>
        <v>$0</v>
      </c>
      <c r="D340" s="121" t="str">
        <f t="shared" si="30"/>
        <v>$0</v>
      </c>
      <c r="E340" s="552" t="str">
        <f t="shared" si="31"/>
        <v>$0</v>
      </c>
      <c r="F340" s="121" t="str">
        <f t="shared" si="32"/>
        <v>$0</v>
      </c>
      <c r="G340" s="553" t="str">
        <f t="shared" si="33"/>
        <v>$0</v>
      </c>
    </row>
    <row r="341" spans="1:7">
      <c r="A341" s="106">
        <f t="shared" si="34"/>
        <v>52932</v>
      </c>
      <c r="B341" s="107">
        <f t="shared" si="35"/>
        <v>299</v>
      </c>
      <c r="C341" s="122" t="str">
        <f t="shared" si="36"/>
        <v>$0</v>
      </c>
      <c r="D341" s="121" t="str">
        <f t="shared" si="30"/>
        <v>$0</v>
      </c>
      <c r="E341" s="552" t="str">
        <f t="shared" si="31"/>
        <v>$0</v>
      </c>
      <c r="F341" s="121" t="str">
        <f t="shared" si="32"/>
        <v>$0</v>
      </c>
      <c r="G341" s="553" t="str">
        <f t="shared" si="33"/>
        <v>$0</v>
      </c>
    </row>
    <row r="342" spans="1:7">
      <c r="A342" s="106">
        <f t="shared" si="34"/>
        <v>52963</v>
      </c>
      <c r="B342" s="107">
        <f t="shared" si="35"/>
        <v>300</v>
      </c>
      <c r="C342" s="122" t="str">
        <f t="shared" si="36"/>
        <v>$0</v>
      </c>
      <c r="D342" s="121" t="str">
        <f t="shared" si="30"/>
        <v>$0</v>
      </c>
      <c r="E342" s="552" t="str">
        <f t="shared" si="31"/>
        <v>$0</v>
      </c>
      <c r="F342" s="121" t="str">
        <f t="shared" si="32"/>
        <v>$0</v>
      </c>
      <c r="G342" s="553" t="str">
        <f t="shared" si="33"/>
        <v>$0</v>
      </c>
    </row>
    <row r="343" spans="1:7">
      <c r="A343" s="106">
        <f t="shared" si="34"/>
        <v>52994</v>
      </c>
      <c r="B343" s="107">
        <f t="shared" si="35"/>
        <v>301</v>
      </c>
      <c r="C343" s="122" t="str">
        <f t="shared" si="36"/>
        <v>$0</v>
      </c>
      <c r="D343" s="121" t="str">
        <f t="shared" si="30"/>
        <v>$0</v>
      </c>
      <c r="E343" s="552" t="str">
        <f t="shared" si="31"/>
        <v>$0</v>
      </c>
      <c r="F343" s="121" t="str">
        <f t="shared" si="32"/>
        <v>$0</v>
      </c>
      <c r="G343" s="553" t="str">
        <f t="shared" si="33"/>
        <v>$0</v>
      </c>
    </row>
    <row r="344" spans="1:7">
      <c r="A344" s="106">
        <f t="shared" si="34"/>
        <v>53022</v>
      </c>
      <c r="B344" s="107">
        <f t="shared" si="35"/>
        <v>302</v>
      </c>
      <c r="C344" s="122" t="str">
        <f t="shared" si="36"/>
        <v>$0</v>
      </c>
      <c r="D344" s="121" t="str">
        <f t="shared" si="30"/>
        <v>$0</v>
      </c>
      <c r="E344" s="552" t="str">
        <f t="shared" si="31"/>
        <v>$0</v>
      </c>
      <c r="F344" s="121" t="str">
        <f t="shared" si="32"/>
        <v>$0</v>
      </c>
      <c r="G344" s="553" t="str">
        <f t="shared" si="33"/>
        <v>$0</v>
      </c>
    </row>
    <row r="345" spans="1:7">
      <c r="A345" s="106">
        <f t="shared" si="34"/>
        <v>53053</v>
      </c>
      <c r="B345" s="107">
        <f t="shared" si="35"/>
        <v>303</v>
      </c>
      <c r="C345" s="122" t="str">
        <f t="shared" si="36"/>
        <v>$0</v>
      </c>
      <c r="D345" s="121" t="str">
        <f t="shared" si="30"/>
        <v>$0</v>
      </c>
      <c r="E345" s="552" t="str">
        <f t="shared" si="31"/>
        <v>$0</v>
      </c>
      <c r="F345" s="121" t="str">
        <f t="shared" si="32"/>
        <v>$0</v>
      </c>
      <c r="G345" s="553" t="str">
        <f t="shared" si="33"/>
        <v>$0</v>
      </c>
    </row>
    <row r="346" spans="1:7">
      <c r="A346" s="106">
        <f t="shared" si="34"/>
        <v>53083</v>
      </c>
      <c r="B346" s="107">
        <f t="shared" si="35"/>
        <v>304</v>
      </c>
      <c r="C346" s="122" t="str">
        <f t="shared" si="36"/>
        <v>$0</v>
      </c>
      <c r="D346" s="121" t="str">
        <f t="shared" si="30"/>
        <v>$0</v>
      </c>
      <c r="E346" s="552" t="str">
        <f t="shared" si="31"/>
        <v>$0</v>
      </c>
      <c r="F346" s="121" t="str">
        <f t="shared" si="32"/>
        <v>$0</v>
      </c>
      <c r="G346" s="553" t="str">
        <f t="shared" si="33"/>
        <v>$0</v>
      </c>
    </row>
    <row r="347" spans="1:7">
      <c r="A347" s="106">
        <f t="shared" si="34"/>
        <v>53114</v>
      </c>
      <c r="B347" s="107">
        <f t="shared" si="35"/>
        <v>305</v>
      </c>
      <c r="C347" s="122" t="str">
        <f t="shared" si="36"/>
        <v>$0</v>
      </c>
      <c r="D347" s="121" t="str">
        <f t="shared" si="30"/>
        <v>$0</v>
      </c>
      <c r="E347" s="552" t="str">
        <f t="shared" si="31"/>
        <v>$0</v>
      </c>
      <c r="F347" s="121" t="str">
        <f t="shared" si="32"/>
        <v>$0</v>
      </c>
      <c r="G347" s="553" t="str">
        <f t="shared" si="33"/>
        <v>$0</v>
      </c>
    </row>
    <row r="348" spans="1:7">
      <c r="A348" s="106">
        <f t="shared" si="34"/>
        <v>53144</v>
      </c>
      <c r="B348" s="107">
        <f t="shared" si="35"/>
        <v>306</v>
      </c>
      <c r="C348" s="122" t="str">
        <f t="shared" si="36"/>
        <v>$0</v>
      </c>
      <c r="D348" s="121" t="str">
        <f t="shared" si="30"/>
        <v>$0</v>
      </c>
      <c r="E348" s="552" t="str">
        <f t="shared" si="31"/>
        <v>$0</v>
      </c>
      <c r="F348" s="121" t="str">
        <f t="shared" si="32"/>
        <v>$0</v>
      </c>
      <c r="G348" s="553" t="str">
        <f t="shared" si="33"/>
        <v>$0</v>
      </c>
    </row>
    <row r="349" spans="1:7">
      <c r="A349" s="106">
        <f t="shared" si="34"/>
        <v>53175</v>
      </c>
      <c r="B349" s="107">
        <f t="shared" si="35"/>
        <v>307</v>
      </c>
      <c r="C349" s="122" t="str">
        <f t="shared" si="36"/>
        <v>$0</v>
      </c>
      <c r="D349" s="121" t="str">
        <f t="shared" si="30"/>
        <v>$0</v>
      </c>
      <c r="E349" s="552" t="str">
        <f t="shared" si="31"/>
        <v>$0</v>
      </c>
      <c r="F349" s="121" t="str">
        <f t="shared" si="32"/>
        <v>$0</v>
      </c>
      <c r="G349" s="553" t="str">
        <f t="shared" si="33"/>
        <v>$0</v>
      </c>
    </row>
    <row r="350" spans="1:7">
      <c r="A350" s="106">
        <f t="shared" si="34"/>
        <v>53206</v>
      </c>
      <c r="B350" s="107">
        <f t="shared" si="35"/>
        <v>308</v>
      </c>
      <c r="C350" s="122" t="str">
        <f t="shared" si="36"/>
        <v>$0</v>
      </c>
      <c r="D350" s="121" t="str">
        <f t="shared" si="30"/>
        <v>$0</v>
      </c>
      <c r="E350" s="552" t="str">
        <f t="shared" si="31"/>
        <v>$0</v>
      </c>
      <c r="F350" s="121" t="str">
        <f t="shared" si="32"/>
        <v>$0</v>
      </c>
      <c r="G350" s="553" t="str">
        <f t="shared" si="33"/>
        <v>$0</v>
      </c>
    </row>
    <row r="351" spans="1:7">
      <c r="A351" s="106">
        <f t="shared" si="34"/>
        <v>53236</v>
      </c>
      <c r="B351" s="107">
        <f t="shared" si="35"/>
        <v>309</v>
      </c>
      <c r="C351" s="122" t="str">
        <f t="shared" si="36"/>
        <v>$0</v>
      </c>
      <c r="D351" s="121" t="str">
        <f t="shared" si="30"/>
        <v>$0</v>
      </c>
      <c r="E351" s="552" t="str">
        <f t="shared" si="31"/>
        <v>$0</v>
      </c>
      <c r="F351" s="121" t="str">
        <f t="shared" si="32"/>
        <v>$0</v>
      </c>
      <c r="G351" s="553" t="str">
        <f t="shared" si="33"/>
        <v>$0</v>
      </c>
    </row>
    <row r="352" spans="1:7">
      <c r="A352" s="106">
        <f t="shared" si="34"/>
        <v>53267</v>
      </c>
      <c r="B352" s="107">
        <f t="shared" si="35"/>
        <v>310</v>
      </c>
      <c r="C352" s="122" t="str">
        <f t="shared" si="36"/>
        <v>$0</v>
      </c>
      <c r="D352" s="121" t="str">
        <f t="shared" si="30"/>
        <v>$0</v>
      </c>
      <c r="E352" s="552" t="str">
        <f t="shared" si="31"/>
        <v>$0</v>
      </c>
      <c r="F352" s="121" t="str">
        <f t="shared" si="32"/>
        <v>$0</v>
      </c>
      <c r="G352" s="553" t="str">
        <f t="shared" si="33"/>
        <v>$0</v>
      </c>
    </row>
    <row r="353" spans="1:7">
      <c r="A353" s="106">
        <f t="shared" si="34"/>
        <v>53297</v>
      </c>
      <c r="B353" s="107">
        <f t="shared" si="35"/>
        <v>311</v>
      </c>
      <c r="C353" s="122" t="str">
        <f t="shared" si="36"/>
        <v>$0</v>
      </c>
      <c r="D353" s="121" t="str">
        <f t="shared" si="30"/>
        <v>$0</v>
      </c>
      <c r="E353" s="552" t="str">
        <f t="shared" si="31"/>
        <v>$0</v>
      </c>
      <c r="F353" s="121" t="str">
        <f t="shared" si="32"/>
        <v>$0</v>
      </c>
      <c r="G353" s="553" t="str">
        <f t="shared" si="33"/>
        <v>$0</v>
      </c>
    </row>
    <row r="354" spans="1:7">
      <c r="A354" s="106">
        <f t="shared" si="34"/>
        <v>53328</v>
      </c>
      <c r="B354" s="107">
        <f t="shared" si="35"/>
        <v>312</v>
      </c>
      <c r="C354" s="122" t="str">
        <f t="shared" si="36"/>
        <v>$0</v>
      </c>
      <c r="D354" s="121" t="str">
        <f t="shared" si="30"/>
        <v>$0</v>
      </c>
      <c r="E354" s="552" t="str">
        <f t="shared" si="31"/>
        <v>$0</v>
      </c>
      <c r="F354" s="121" t="str">
        <f t="shared" si="32"/>
        <v>$0</v>
      </c>
      <c r="G354" s="553" t="str">
        <f t="shared" si="33"/>
        <v>$0</v>
      </c>
    </row>
    <row r="355" spans="1:7">
      <c r="A355" s="106">
        <f t="shared" si="34"/>
        <v>53359</v>
      </c>
      <c r="B355" s="107">
        <f t="shared" si="35"/>
        <v>313</v>
      </c>
      <c r="C355" s="122" t="str">
        <f t="shared" si="36"/>
        <v>$0</v>
      </c>
      <c r="D355" s="121" t="str">
        <f t="shared" si="30"/>
        <v>$0</v>
      </c>
      <c r="E355" s="552" t="str">
        <f t="shared" si="31"/>
        <v>$0</v>
      </c>
      <c r="F355" s="121" t="str">
        <f t="shared" si="32"/>
        <v>$0</v>
      </c>
      <c r="G355" s="553" t="str">
        <f t="shared" si="33"/>
        <v>$0</v>
      </c>
    </row>
    <row r="356" spans="1:7">
      <c r="A356" s="106">
        <f t="shared" si="34"/>
        <v>53387</v>
      </c>
      <c r="B356" s="107">
        <f t="shared" si="35"/>
        <v>314</v>
      </c>
      <c r="C356" s="122" t="str">
        <f t="shared" si="36"/>
        <v>$0</v>
      </c>
      <c r="D356" s="121" t="str">
        <f t="shared" si="30"/>
        <v>$0</v>
      </c>
      <c r="E356" s="552" t="str">
        <f t="shared" si="31"/>
        <v>$0</v>
      </c>
      <c r="F356" s="121" t="str">
        <f t="shared" si="32"/>
        <v>$0</v>
      </c>
      <c r="G356" s="553" t="str">
        <f t="shared" si="33"/>
        <v>$0</v>
      </c>
    </row>
    <row r="357" spans="1:7">
      <c r="A357" s="106">
        <f t="shared" si="34"/>
        <v>53418</v>
      </c>
      <c r="B357" s="107">
        <f t="shared" si="35"/>
        <v>315</v>
      </c>
      <c r="C357" s="122" t="str">
        <f t="shared" si="36"/>
        <v>$0</v>
      </c>
      <c r="D357" s="121" t="str">
        <f t="shared" si="30"/>
        <v>$0</v>
      </c>
      <c r="E357" s="552" t="str">
        <f t="shared" si="31"/>
        <v>$0</v>
      </c>
      <c r="F357" s="121" t="str">
        <f t="shared" si="32"/>
        <v>$0</v>
      </c>
      <c r="G357" s="553" t="str">
        <f t="shared" si="33"/>
        <v>$0</v>
      </c>
    </row>
    <row r="358" spans="1:7">
      <c r="A358" s="106">
        <f t="shared" si="34"/>
        <v>53448</v>
      </c>
      <c r="B358" s="107">
        <f t="shared" si="35"/>
        <v>316</v>
      </c>
      <c r="C358" s="122" t="str">
        <f t="shared" si="36"/>
        <v>$0</v>
      </c>
      <c r="D358" s="121" t="str">
        <f t="shared" si="30"/>
        <v>$0</v>
      </c>
      <c r="E358" s="552" t="str">
        <f t="shared" si="31"/>
        <v>$0</v>
      </c>
      <c r="F358" s="121" t="str">
        <f t="shared" si="32"/>
        <v>$0</v>
      </c>
      <c r="G358" s="553" t="str">
        <f t="shared" si="33"/>
        <v>$0</v>
      </c>
    </row>
    <row r="359" spans="1:7">
      <c r="A359" s="106">
        <f t="shared" si="34"/>
        <v>53479</v>
      </c>
      <c r="B359" s="107">
        <f t="shared" si="35"/>
        <v>317</v>
      </c>
      <c r="C359" s="122" t="str">
        <f t="shared" si="36"/>
        <v>$0</v>
      </c>
      <c r="D359" s="121" t="str">
        <f t="shared" si="30"/>
        <v>$0</v>
      </c>
      <c r="E359" s="552" t="str">
        <f t="shared" si="31"/>
        <v>$0</v>
      </c>
      <c r="F359" s="121" t="str">
        <f t="shared" si="32"/>
        <v>$0</v>
      </c>
      <c r="G359" s="553" t="str">
        <f t="shared" si="33"/>
        <v>$0</v>
      </c>
    </row>
    <row r="360" spans="1:7">
      <c r="A360" s="106">
        <f t="shared" si="34"/>
        <v>53509</v>
      </c>
      <c r="B360" s="107">
        <f t="shared" si="35"/>
        <v>318</v>
      </c>
      <c r="C360" s="122" t="str">
        <f t="shared" si="36"/>
        <v>$0</v>
      </c>
      <c r="D360" s="121" t="str">
        <f t="shared" si="30"/>
        <v>$0</v>
      </c>
      <c r="E360" s="552" t="str">
        <f t="shared" si="31"/>
        <v>$0</v>
      </c>
      <c r="F360" s="121" t="str">
        <f t="shared" si="32"/>
        <v>$0</v>
      </c>
      <c r="G360" s="553" t="str">
        <f t="shared" si="33"/>
        <v>$0</v>
      </c>
    </row>
    <row r="361" spans="1:7">
      <c r="A361" s="106">
        <f t="shared" si="34"/>
        <v>53540</v>
      </c>
      <c r="B361" s="107">
        <f t="shared" si="35"/>
        <v>319</v>
      </c>
      <c r="C361" s="122" t="str">
        <f t="shared" si="36"/>
        <v>$0</v>
      </c>
      <c r="D361" s="121" t="str">
        <f t="shared" si="30"/>
        <v>$0</v>
      </c>
      <c r="E361" s="552" t="str">
        <f t="shared" si="31"/>
        <v>$0</v>
      </c>
      <c r="F361" s="121" t="str">
        <f t="shared" si="32"/>
        <v>$0</v>
      </c>
      <c r="G361" s="553" t="str">
        <f t="shared" si="33"/>
        <v>$0</v>
      </c>
    </row>
    <row r="362" spans="1:7">
      <c r="A362" s="106">
        <f t="shared" si="34"/>
        <v>53571</v>
      </c>
      <c r="B362" s="107">
        <f t="shared" si="35"/>
        <v>320</v>
      </c>
      <c r="C362" s="122" t="str">
        <f t="shared" si="36"/>
        <v>$0</v>
      </c>
      <c r="D362" s="121" t="str">
        <f t="shared" si="30"/>
        <v>$0</v>
      </c>
      <c r="E362" s="552" t="str">
        <f t="shared" si="31"/>
        <v>$0</v>
      </c>
      <c r="F362" s="121" t="str">
        <f t="shared" si="32"/>
        <v>$0</v>
      </c>
      <c r="G362" s="553" t="str">
        <f t="shared" si="33"/>
        <v>$0</v>
      </c>
    </row>
    <row r="363" spans="1:7">
      <c r="A363" s="106">
        <f t="shared" si="34"/>
        <v>53601</v>
      </c>
      <c r="B363" s="107">
        <f t="shared" si="35"/>
        <v>321</v>
      </c>
      <c r="C363" s="122" t="str">
        <f t="shared" si="36"/>
        <v>$0</v>
      </c>
      <c r="D363" s="121" t="str">
        <f t="shared" si="30"/>
        <v>$0</v>
      </c>
      <c r="E363" s="552" t="str">
        <f t="shared" si="31"/>
        <v>$0</v>
      </c>
      <c r="F363" s="121" t="str">
        <f t="shared" si="32"/>
        <v>$0</v>
      </c>
      <c r="G363" s="553" t="str">
        <f t="shared" si="33"/>
        <v>$0</v>
      </c>
    </row>
    <row r="364" spans="1:7">
      <c r="A364" s="106">
        <f t="shared" si="34"/>
        <v>53632</v>
      </c>
      <c r="B364" s="107">
        <f t="shared" si="35"/>
        <v>322</v>
      </c>
      <c r="C364" s="122" t="str">
        <f t="shared" si="36"/>
        <v>$0</v>
      </c>
      <c r="D364" s="121" t="str">
        <f t="shared" ref="D364:D402" si="37">IF(G364="$0","$0",(IFERROR(-IPMT($C$9/12,B364,$C$10,$C$8),"$0")))</f>
        <v>$0</v>
      </c>
      <c r="E364" s="552" t="str">
        <f t="shared" ref="E364:E402" si="38">IF(B364=$C$11, (IF(G364="$0","$0",(IFERROR(-PPMT($C$9/12,B364,$C$10,$C$8),"$0")))+$C$14), (IF(G364="$0","$0",(IFERROR(-PPMT($C$9/12,B364,$C$10,$C$8),"$0")))))</f>
        <v>$0</v>
      </c>
      <c r="F364" s="121" t="str">
        <f t="shared" ref="F364:F402" si="39">IF(G364="$0","$0",(+(IFERROR(-IPMT($C$9/12,B364,$C$10,$C$8),"$0"))+(IF(B364=$C$11,(IF(G364="$0","$0",(IFERROR(-PPMT($C$9/12,B364,$C$10,$C$8),"$0")))+$C$14),(IF(G364="$0","$0",(IFERROR(-PPMT($C$9/12,B364,$C$10,$C$8),"$0"))))))))</f>
        <v>$0</v>
      </c>
      <c r="G364" s="553" t="str">
        <f t="shared" ref="G364:G402" si="40">IF(B364=$C$11, (-$C$14+IF((C364-(IFERROR(-PPMT($C$9/12,B364,$C$10,$C$8),"$0")))&gt;$C$14, (C364-(IFERROR(-PPMT($C$9/12,B364,$C$10,$C$8),"$0"))), "$0")), (IF((C364-(IFERROR(-PPMT($C$9/12,B364,$C$10,$C$8),"$0")))&gt;$C$14, (C364-(IFERROR(-PPMT($C$9/12,B364,$C$10,$C$8),0))), "$0")))</f>
        <v>$0</v>
      </c>
    </row>
    <row r="365" spans="1:7">
      <c r="A365" s="106">
        <f t="shared" ref="A365:A402" si="41">DATE(YEAR(A364),MONTH(A364)+1,DAY(A364))</f>
        <v>53662</v>
      </c>
      <c r="B365" s="107">
        <f t="shared" si="35"/>
        <v>323</v>
      </c>
      <c r="C365" s="122" t="str">
        <f t="shared" si="36"/>
        <v>$0</v>
      </c>
      <c r="D365" s="121" t="str">
        <f t="shared" si="37"/>
        <v>$0</v>
      </c>
      <c r="E365" s="552" t="str">
        <f t="shared" si="38"/>
        <v>$0</v>
      </c>
      <c r="F365" s="121" t="str">
        <f t="shared" si="39"/>
        <v>$0</v>
      </c>
      <c r="G365" s="553" t="str">
        <f t="shared" si="40"/>
        <v>$0</v>
      </c>
    </row>
    <row r="366" spans="1:7">
      <c r="A366" s="106">
        <f t="shared" si="41"/>
        <v>53693</v>
      </c>
      <c r="B366" s="107">
        <f t="shared" si="35"/>
        <v>324</v>
      </c>
      <c r="C366" s="122" t="str">
        <f t="shared" si="36"/>
        <v>$0</v>
      </c>
      <c r="D366" s="121" t="str">
        <f t="shared" si="37"/>
        <v>$0</v>
      </c>
      <c r="E366" s="552" t="str">
        <f t="shared" si="38"/>
        <v>$0</v>
      </c>
      <c r="F366" s="121" t="str">
        <f t="shared" si="39"/>
        <v>$0</v>
      </c>
      <c r="G366" s="553" t="str">
        <f t="shared" si="40"/>
        <v>$0</v>
      </c>
    </row>
    <row r="367" spans="1:7">
      <c r="A367" s="106">
        <f t="shared" si="41"/>
        <v>53724</v>
      </c>
      <c r="B367" s="107">
        <f t="shared" si="35"/>
        <v>325</v>
      </c>
      <c r="C367" s="122" t="str">
        <f t="shared" si="36"/>
        <v>$0</v>
      </c>
      <c r="D367" s="121" t="str">
        <f t="shared" si="37"/>
        <v>$0</v>
      </c>
      <c r="E367" s="552" t="str">
        <f t="shared" si="38"/>
        <v>$0</v>
      </c>
      <c r="F367" s="121" t="str">
        <f t="shared" si="39"/>
        <v>$0</v>
      </c>
      <c r="G367" s="553" t="str">
        <f t="shared" si="40"/>
        <v>$0</v>
      </c>
    </row>
    <row r="368" spans="1:7">
      <c r="A368" s="106">
        <f t="shared" si="41"/>
        <v>53752</v>
      </c>
      <c r="B368" s="107">
        <f t="shared" si="35"/>
        <v>326</v>
      </c>
      <c r="C368" s="122" t="str">
        <f t="shared" si="36"/>
        <v>$0</v>
      </c>
      <c r="D368" s="121" t="str">
        <f t="shared" si="37"/>
        <v>$0</v>
      </c>
      <c r="E368" s="552" t="str">
        <f t="shared" si="38"/>
        <v>$0</v>
      </c>
      <c r="F368" s="121" t="str">
        <f t="shared" si="39"/>
        <v>$0</v>
      </c>
      <c r="G368" s="553" t="str">
        <f t="shared" si="40"/>
        <v>$0</v>
      </c>
    </row>
    <row r="369" spans="1:7">
      <c r="A369" s="106">
        <f t="shared" si="41"/>
        <v>53783</v>
      </c>
      <c r="B369" s="107">
        <f t="shared" ref="B369:B402" si="42">+B368+1</f>
        <v>327</v>
      </c>
      <c r="C369" s="122" t="str">
        <f t="shared" ref="C369:C402" si="43">G368</f>
        <v>$0</v>
      </c>
      <c r="D369" s="121" t="str">
        <f t="shared" si="37"/>
        <v>$0</v>
      </c>
      <c r="E369" s="552" t="str">
        <f t="shared" si="38"/>
        <v>$0</v>
      </c>
      <c r="F369" s="121" t="str">
        <f t="shared" si="39"/>
        <v>$0</v>
      </c>
      <c r="G369" s="553" t="str">
        <f t="shared" si="40"/>
        <v>$0</v>
      </c>
    </row>
    <row r="370" spans="1:7">
      <c r="A370" s="106">
        <f t="shared" si="41"/>
        <v>53813</v>
      </c>
      <c r="B370" s="107">
        <f t="shared" si="42"/>
        <v>328</v>
      </c>
      <c r="C370" s="122" t="str">
        <f t="shared" si="43"/>
        <v>$0</v>
      </c>
      <c r="D370" s="121" t="str">
        <f t="shared" si="37"/>
        <v>$0</v>
      </c>
      <c r="E370" s="552" t="str">
        <f t="shared" si="38"/>
        <v>$0</v>
      </c>
      <c r="F370" s="121" t="str">
        <f t="shared" si="39"/>
        <v>$0</v>
      </c>
      <c r="G370" s="553" t="str">
        <f t="shared" si="40"/>
        <v>$0</v>
      </c>
    </row>
    <row r="371" spans="1:7">
      <c r="A371" s="106">
        <f t="shared" si="41"/>
        <v>53844</v>
      </c>
      <c r="B371" s="107">
        <f t="shared" si="42"/>
        <v>329</v>
      </c>
      <c r="C371" s="122" t="str">
        <f t="shared" si="43"/>
        <v>$0</v>
      </c>
      <c r="D371" s="121" t="str">
        <f t="shared" si="37"/>
        <v>$0</v>
      </c>
      <c r="E371" s="552" t="str">
        <f t="shared" si="38"/>
        <v>$0</v>
      </c>
      <c r="F371" s="121" t="str">
        <f t="shared" si="39"/>
        <v>$0</v>
      </c>
      <c r="G371" s="553" t="str">
        <f t="shared" si="40"/>
        <v>$0</v>
      </c>
    </row>
    <row r="372" spans="1:7">
      <c r="A372" s="106">
        <f t="shared" si="41"/>
        <v>53874</v>
      </c>
      <c r="B372" s="107">
        <f t="shared" si="42"/>
        <v>330</v>
      </c>
      <c r="C372" s="122" t="str">
        <f t="shared" si="43"/>
        <v>$0</v>
      </c>
      <c r="D372" s="121" t="str">
        <f t="shared" si="37"/>
        <v>$0</v>
      </c>
      <c r="E372" s="552" t="str">
        <f t="shared" si="38"/>
        <v>$0</v>
      </c>
      <c r="F372" s="121" t="str">
        <f t="shared" si="39"/>
        <v>$0</v>
      </c>
      <c r="G372" s="553" t="str">
        <f t="shared" si="40"/>
        <v>$0</v>
      </c>
    </row>
    <row r="373" spans="1:7">
      <c r="A373" s="106">
        <f t="shared" si="41"/>
        <v>53905</v>
      </c>
      <c r="B373" s="107">
        <f t="shared" si="42"/>
        <v>331</v>
      </c>
      <c r="C373" s="122" t="str">
        <f t="shared" si="43"/>
        <v>$0</v>
      </c>
      <c r="D373" s="121" t="str">
        <f t="shared" si="37"/>
        <v>$0</v>
      </c>
      <c r="E373" s="552" t="str">
        <f t="shared" si="38"/>
        <v>$0</v>
      </c>
      <c r="F373" s="121" t="str">
        <f t="shared" si="39"/>
        <v>$0</v>
      </c>
      <c r="G373" s="553" t="str">
        <f t="shared" si="40"/>
        <v>$0</v>
      </c>
    </row>
    <row r="374" spans="1:7">
      <c r="A374" s="106">
        <f t="shared" si="41"/>
        <v>53936</v>
      </c>
      <c r="B374" s="107">
        <f t="shared" si="42"/>
        <v>332</v>
      </c>
      <c r="C374" s="122" t="str">
        <f t="shared" si="43"/>
        <v>$0</v>
      </c>
      <c r="D374" s="121" t="str">
        <f t="shared" si="37"/>
        <v>$0</v>
      </c>
      <c r="E374" s="552" t="str">
        <f t="shared" si="38"/>
        <v>$0</v>
      </c>
      <c r="F374" s="121" t="str">
        <f t="shared" si="39"/>
        <v>$0</v>
      </c>
      <c r="G374" s="553" t="str">
        <f t="shared" si="40"/>
        <v>$0</v>
      </c>
    </row>
    <row r="375" spans="1:7">
      <c r="A375" s="106">
        <f t="shared" si="41"/>
        <v>53966</v>
      </c>
      <c r="B375" s="107">
        <f t="shared" si="42"/>
        <v>333</v>
      </c>
      <c r="C375" s="122" t="str">
        <f t="shared" si="43"/>
        <v>$0</v>
      </c>
      <c r="D375" s="121" t="str">
        <f t="shared" si="37"/>
        <v>$0</v>
      </c>
      <c r="E375" s="552" t="str">
        <f t="shared" si="38"/>
        <v>$0</v>
      </c>
      <c r="F375" s="121" t="str">
        <f t="shared" si="39"/>
        <v>$0</v>
      </c>
      <c r="G375" s="553" t="str">
        <f t="shared" si="40"/>
        <v>$0</v>
      </c>
    </row>
    <row r="376" spans="1:7">
      <c r="A376" s="106">
        <f t="shared" si="41"/>
        <v>53997</v>
      </c>
      <c r="B376" s="107">
        <f t="shared" si="42"/>
        <v>334</v>
      </c>
      <c r="C376" s="122" t="str">
        <f t="shared" si="43"/>
        <v>$0</v>
      </c>
      <c r="D376" s="121" t="str">
        <f t="shared" si="37"/>
        <v>$0</v>
      </c>
      <c r="E376" s="552" t="str">
        <f t="shared" si="38"/>
        <v>$0</v>
      </c>
      <c r="F376" s="121" t="str">
        <f t="shared" si="39"/>
        <v>$0</v>
      </c>
      <c r="G376" s="553" t="str">
        <f t="shared" si="40"/>
        <v>$0</v>
      </c>
    </row>
    <row r="377" spans="1:7">
      <c r="A377" s="106">
        <f t="shared" si="41"/>
        <v>54027</v>
      </c>
      <c r="B377" s="107">
        <f t="shared" si="42"/>
        <v>335</v>
      </c>
      <c r="C377" s="122" t="str">
        <f t="shared" si="43"/>
        <v>$0</v>
      </c>
      <c r="D377" s="121" t="str">
        <f t="shared" si="37"/>
        <v>$0</v>
      </c>
      <c r="E377" s="552" t="str">
        <f t="shared" si="38"/>
        <v>$0</v>
      </c>
      <c r="F377" s="121" t="str">
        <f t="shared" si="39"/>
        <v>$0</v>
      </c>
      <c r="G377" s="553" t="str">
        <f t="shared" si="40"/>
        <v>$0</v>
      </c>
    </row>
    <row r="378" spans="1:7">
      <c r="A378" s="106">
        <f t="shared" si="41"/>
        <v>54058</v>
      </c>
      <c r="B378" s="107">
        <f t="shared" si="42"/>
        <v>336</v>
      </c>
      <c r="C378" s="122" t="str">
        <f t="shared" si="43"/>
        <v>$0</v>
      </c>
      <c r="D378" s="121" t="str">
        <f t="shared" si="37"/>
        <v>$0</v>
      </c>
      <c r="E378" s="552" t="str">
        <f t="shared" si="38"/>
        <v>$0</v>
      </c>
      <c r="F378" s="121" t="str">
        <f t="shared" si="39"/>
        <v>$0</v>
      </c>
      <c r="G378" s="553" t="str">
        <f t="shared" si="40"/>
        <v>$0</v>
      </c>
    </row>
    <row r="379" spans="1:7">
      <c r="A379" s="106">
        <f t="shared" si="41"/>
        <v>54089</v>
      </c>
      <c r="B379" s="107">
        <f t="shared" si="42"/>
        <v>337</v>
      </c>
      <c r="C379" s="122" t="str">
        <f t="shared" si="43"/>
        <v>$0</v>
      </c>
      <c r="D379" s="121" t="str">
        <f t="shared" si="37"/>
        <v>$0</v>
      </c>
      <c r="E379" s="552" t="str">
        <f t="shared" si="38"/>
        <v>$0</v>
      </c>
      <c r="F379" s="121" t="str">
        <f t="shared" si="39"/>
        <v>$0</v>
      </c>
      <c r="G379" s="553" t="str">
        <f t="shared" si="40"/>
        <v>$0</v>
      </c>
    </row>
    <row r="380" spans="1:7">
      <c r="A380" s="106">
        <f t="shared" si="41"/>
        <v>54118</v>
      </c>
      <c r="B380" s="107">
        <f t="shared" si="42"/>
        <v>338</v>
      </c>
      <c r="C380" s="122" t="str">
        <f t="shared" si="43"/>
        <v>$0</v>
      </c>
      <c r="D380" s="121" t="str">
        <f t="shared" si="37"/>
        <v>$0</v>
      </c>
      <c r="E380" s="552" t="str">
        <f t="shared" si="38"/>
        <v>$0</v>
      </c>
      <c r="F380" s="121" t="str">
        <f t="shared" si="39"/>
        <v>$0</v>
      </c>
      <c r="G380" s="553" t="str">
        <f t="shared" si="40"/>
        <v>$0</v>
      </c>
    </row>
    <row r="381" spans="1:7">
      <c r="A381" s="106">
        <f t="shared" si="41"/>
        <v>54149</v>
      </c>
      <c r="B381" s="107">
        <f t="shared" si="42"/>
        <v>339</v>
      </c>
      <c r="C381" s="122" t="str">
        <f t="shared" si="43"/>
        <v>$0</v>
      </c>
      <c r="D381" s="121" t="str">
        <f t="shared" si="37"/>
        <v>$0</v>
      </c>
      <c r="E381" s="552" t="str">
        <f t="shared" si="38"/>
        <v>$0</v>
      </c>
      <c r="F381" s="121" t="str">
        <f t="shared" si="39"/>
        <v>$0</v>
      </c>
      <c r="G381" s="553" t="str">
        <f t="shared" si="40"/>
        <v>$0</v>
      </c>
    </row>
    <row r="382" spans="1:7">
      <c r="A382" s="106">
        <f t="shared" si="41"/>
        <v>54179</v>
      </c>
      <c r="B382" s="107">
        <f t="shared" si="42"/>
        <v>340</v>
      </c>
      <c r="C382" s="122" t="str">
        <f t="shared" si="43"/>
        <v>$0</v>
      </c>
      <c r="D382" s="121" t="str">
        <f t="shared" si="37"/>
        <v>$0</v>
      </c>
      <c r="E382" s="552" t="str">
        <f t="shared" si="38"/>
        <v>$0</v>
      </c>
      <c r="F382" s="121" t="str">
        <f t="shared" si="39"/>
        <v>$0</v>
      </c>
      <c r="G382" s="553" t="str">
        <f t="shared" si="40"/>
        <v>$0</v>
      </c>
    </row>
    <row r="383" spans="1:7">
      <c r="A383" s="106">
        <f t="shared" si="41"/>
        <v>54210</v>
      </c>
      <c r="B383" s="107">
        <f t="shared" si="42"/>
        <v>341</v>
      </c>
      <c r="C383" s="122" t="str">
        <f t="shared" si="43"/>
        <v>$0</v>
      </c>
      <c r="D383" s="121" t="str">
        <f t="shared" si="37"/>
        <v>$0</v>
      </c>
      <c r="E383" s="552" t="str">
        <f t="shared" si="38"/>
        <v>$0</v>
      </c>
      <c r="F383" s="121" t="str">
        <f t="shared" si="39"/>
        <v>$0</v>
      </c>
      <c r="G383" s="553" t="str">
        <f t="shared" si="40"/>
        <v>$0</v>
      </c>
    </row>
    <row r="384" spans="1:7">
      <c r="A384" s="106">
        <f t="shared" si="41"/>
        <v>54240</v>
      </c>
      <c r="B384" s="107">
        <f t="shared" si="42"/>
        <v>342</v>
      </c>
      <c r="C384" s="122" t="str">
        <f t="shared" si="43"/>
        <v>$0</v>
      </c>
      <c r="D384" s="121" t="str">
        <f t="shared" si="37"/>
        <v>$0</v>
      </c>
      <c r="E384" s="552" t="str">
        <f t="shared" si="38"/>
        <v>$0</v>
      </c>
      <c r="F384" s="121" t="str">
        <f t="shared" si="39"/>
        <v>$0</v>
      </c>
      <c r="G384" s="553" t="str">
        <f t="shared" si="40"/>
        <v>$0</v>
      </c>
    </row>
    <row r="385" spans="1:7">
      <c r="A385" s="106">
        <f t="shared" si="41"/>
        <v>54271</v>
      </c>
      <c r="B385" s="107">
        <f t="shared" si="42"/>
        <v>343</v>
      </c>
      <c r="C385" s="122" t="str">
        <f t="shared" si="43"/>
        <v>$0</v>
      </c>
      <c r="D385" s="121" t="str">
        <f t="shared" si="37"/>
        <v>$0</v>
      </c>
      <c r="E385" s="552" t="str">
        <f t="shared" si="38"/>
        <v>$0</v>
      </c>
      <c r="F385" s="121" t="str">
        <f t="shared" si="39"/>
        <v>$0</v>
      </c>
      <c r="G385" s="553" t="str">
        <f t="shared" si="40"/>
        <v>$0</v>
      </c>
    </row>
    <row r="386" spans="1:7">
      <c r="A386" s="106">
        <f t="shared" si="41"/>
        <v>54302</v>
      </c>
      <c r="B386" s="107">
        <f t="shared" si="42"/>
        <v>344</v>
      </c>
      <c r="C386" s="122" t="str">
        <f t="shared" si="43"/>
        <v>$0</v>
      </c>
      <c r="D386" s="121" t="str">
        <f t="shared" si="37"/>
        <v>$0</v>
      </c>
      <c r="E386" s="552" t="str">
        <f t="shared" si="38"/>
        <v>$0</v>
      </c>
      <c r="F386" s="121" t="str">
        <f t="shared" si="39"/>
        <v>$0</v>
      </c>
      <c r="G386" s="553" t="str">
        <f t="shared" si="40"/>
        <v>$0</v>
      </c>
    </row>
    <row r="387" spans="1:7">
      <c r="A387" s="106">
        <f t="shared" si="41"/>
        <v>54332</v>
      </c>
      <c r="B387" s="107">
        <f t="shared" si="42"/>
        <v>345</v>
      </c>
      <c r="C387" s="122" t="str">
        <f t="shared" si="43"/>
        <v>$0</v>
      </c>
      <c r="D387" s="121" t="str">
        <f t="shared" si="37"/>
        <v>$0</v>
      </c>
      <c r="E387" s="552" t="str">
        <f t="shared" si="38"/>
        <v>$0</v>
      </c>
      <c r="F387" s="121" t="str">
        <f t="shared" si="39"/>
        <v>$0</v>
      </c>
      <c r="G387" s="553" t="str">
        <f t="shared" si="40"/>
        <v>$0</v>
      </c>
    </row>
    <row r="388" spans="1:7">
      <c r="A388" s="106">
        <f t="shared" si="41"/>
        <v>54363</v>
      </c>
      <c r="B388" s="107">
        <f t="shared" si="42"/>
        <v>346</v>
      </c>
      <c r="C388" s="122" t="str">
        <f t="shared" si="43"/>
        <v>$0</v>
      </c>
      <c r="D388" s="121" t="str">
        <f t="shared" si="37"/>
        <v>$0</v>
      </c>
      <c r="E388" s="552" t="str">
        <f t="shared" si="38"/>
        <v>$0</v>
      </c>
      <c r="F388" s="121" t="str">
        <f t="shared" si="39"/>
        <v>$0</v>
      </c>
      <c r="G388" s="553" t="str">
        <f t="shared" si="40"/>
        <v>$0</v>
      </c>
    </row>
    <row r="389" spans="1:7">
      <c r="A389" s="106">
        <f t="shared" si="41"/>
        <v>54393</v>
      </c>
      <c r="B389" s="107">
        <f t="shared" si="42"/>
        <v>347</v>
      </c>
      <c r="C389" s="122" t="str">
        <f t="shared" si="43"/>
        <v>$0</v>
      </c>
      <c r="D389" s="121" t="str">
        <f t="shared" si="37"/>
        <v>$0</v>
      </c>
      <c r="E389" s="552" t="str">
        <f t="shared" si="38"/>
        <v>$0</v>
      </c>
      <c r="F389" s="121" t="str">
        <f t="shared" si="39"/>
        <v>$0</v>
      </c>
      <c r="G389" s="553" t="str">
        <f t="shared" si="40"/>
        <v>$0</v>
      </c>
    </row>
    <row r="390" spans="1:7">
      <c r="A390" s="106">
        <f t="shared" si="41"/>
        <v>54424</v>
      </c>
      <c r="B390" s="107">
        <f t="shared" si="42"/>
        <v>348</v>
      </c>
      <c r="C390" s="122" t="str">
        <f t="shared" si="43"/>
        <v>$0</v>
      </c>
      <c r="D390" s="121" t="str">
        <f t="shared" si="37"/>
        <v>$0</v>
      </c>
      <c r="E390" s="552" t="str">
        <f t="shared" si="38"/>
        <v>$0</v>
      </c>
      <c r="F390" s="121" t="str">
        <f t="shared" si="39"/>
        <v>$0</v>
      </c>
      <c r="G390" s="553" t="str">
        <f t="shared" si="40"/>
        <v>$0</v>
      </c>
    </row>
    <row r="391" spans="1:7">
      <c r="A391" s="106">
        <f t="shared" si="41"/>
        <v>54455</v>
      </c>
      <c r="B391" s="107">
        <f t="shared" si="42"/>
        <v>349</v>
      </c>
      <c r="C391" s="122" t="str">
        <f t="shared" si="43"/>
        <v>$0</v>
      </c>
      <c r="D391" s="121" t="str">
        <f t="shared" si="37"/>
        <v>$0</v>
      </c>
      <c r="E391" s="552" t="str">
        <f t="shared" si="38"/>
        <v>$0</v>
      </c>
      <c r="F391" s="121" t="str">
        <f t="shared" si="39"/>
        <v>$0</v>
      </c>
      <c r="G391" s="553" t="str">
        <f t="shared" si="40"/>
        <v>$0</v>
      </c>
    </row>
    <row r="392" spans="1:7">
      <c r="A392" s="106">
        <f t="shared" si="41"/>
        <v>54483</v>
      </c>
      <c r="B392" s="107">
        <f t="shared" si="42"/>
        <v>350</v>
      </c>
      <c r="C392" s="122" t="str">
        <f t="shared" si="43"/>
        <v>$0</v>
      </c>
      <c r="D392" s="121" t="str">
        <f t="shared" si="37"/>
        <v>$0</v>
      </c>
      <c r="E392" s="552" t="str">
        <f t="shared" si="38"/>
        <v>$0</v>
      </c>
      <c r="F392" s="121" t="str">
        <f t="shared" si="39"/>
        <v>$0</v>
      </c>
      <c r="G392" s="553" t="str">
        <f t="shared" si="40"/>
        <v>$0</v>
      </c>
    </row>
    <row r="393" spans="1:7">
      <c r="A393" s="106">
        <f t="shared" si="41"/>
        <v>54514</v>
      </c>
      <c r="B393" s="107">
        <f t="shared" si="42"/>
        <v>351</v>
      </c>
      <c r="C393" s="122" t="str">
        <f t="shared" si="43"/>
        <v>$0</v>
      </c>
      <c r="D393" s="121" t="str">
        <f t="shared" si="37"/>
        <v>$0</v>
      </c>
      <c r="E393" s="552" t="str">
        <f t="shared" si="38"/>
        <v>$0</v>
      </c>
      <c r="F393" s="121" t="str">
        <f t="shared" si="39"/>
        <v>$0</v>
      </c>
      <c r="G393" s="553" t="str">
        <f t="shared" si="40"/>
        <v>$0</v>
      </c>
    </row>
    <row r="394" spans="1:7">
      <c r="A394" s="106">
        <f t="shared" si="41"/>
        <v>54544</v>
      </c>
      <c r="B394" s="107">
        <f t="shared" si="42"/>
        <v>352</v>
      </c>
      <c r="C394" s="122" t="str">
        <f t="shared" si="43"/>
        <v>$0</v>
      </c>
      <c r="D394" s="121" t="str">
        <f t="shared" si="37"/>
        <v>$0</v>
      </c>
      <c r="E394" s="552" t="str">
        <f t="shared" si="38"/>
        <v>$0</v>
      </c>
      <c r="F394" s="121" t="str">
        <f t="shared" si="39"/>
        <v>$0</v>
      </c>
      <c r="G394" s="553" t="str">
        <f t="shared" si="40"/>
        <v>$0</v>
      </c>
    </row>
    <row r="395" spans="1:7">
      <c r="A395" s="106">
        <f t="shared" si="41"/>
        <v>54575</v>
      </c>
      <c r="B395" s="107">
        <f t="shared" si="42"/>
        <v>353</v>
      </c>
      <c r="C395" s="122" t="str">
        <f t="shared" si="43"/>
        <v>$0</v>
      </c>
      <c r="D395" s="121" t="str">
        <f t="shared" si="37"/>
        <v>$0</v>
      </c>
      <c r="E395" s="552" t="str">
        <f t="shared" si="38"/>
        <v>$0</v>
      </c>
      <c r="F395" s="121" t="str">
        <f t="shared" si="39"/>
        <v>$0</v>
      </c>
      <c r="G395" s="553" t="str">
        <f t="shared" si="40"/>
        <v>$0</v>
      </c>
    </row>
    <row r="396" spans="1:7">
      <c r="A396" s="106">
        <f t="shared" si="41"/>
        <v>54605</v>
      </c>
      <c r="B396" s="107">
        <f t="shared" si="42"/>
        <v>354</v>
      </c>
      <c r="C396" s="122" t="str">
        <f t="shared" si="43"/>
        <v>$0</v>
      </c>
      <c r="D396" s="121" t="str">
        <f t="shared" si="37"/>
        <v>$0</v>
      </c>
      <c r="E396" s="552" t="str">
        <f t="shared" si="38"/>
        <v>$0</v>
      </c>
      <c r="F396" s="121" t="str">
        <f t="shared" si="39"/>
        <v>$0</v>
      </c>
      <c r="G396" s="553" t="str">
        <f t="shared" si="40"/>
        <v>$0</v>
      </c>
    </row>
    <row r="397" spans="1:7">
      <c r="A397" s="106">
        <f t="shared" si="41"/>
        <v>54636</v>
      </c>
      <c r="B397" s="107">
        <f t="shared" si="42"/>
        <v>355</v>
      </c>
      <c r="C397" s="122" t="str">
        <f t="shared" si="43"/>
        <v>$0</v>
      </c>
      <c r="D397" s="121" t="str">
        <f t="shared" si="37"/>
        <v>$0</v>
      </c>
      <c r="E397" s="552" t="str">
        <f t="shared" si="38"/>
        <v>$0</v>
      </c>
      <c r="F397" s="121" t="str">
        <f t="shared" si="39"/>
        <v>$0</v>
      </c>
      <c r="G397" s="553" t="str">
        <f t="shared" si="40"/>
        <v>$0</v>
      </c>
    </row>
    <row r="398" spans="1:7">
      <c r="A398" s="106">
        <f t="shared" si="41"/>
        <v>54667</v>
      </c>
      <c r="B398" s="107">
        <f t="shared" si="42"/>
        <v>356</v>
      </c>
      <c r="C398" s="122" t="str">
        <f t="shared" si="43"/>
        <v>$0</v>
      </c>
      <c r="D398" s="121" t="str">
        <f t="shared" si="37"/>
        <v>$0</v>
      </c>
      <c r="E398" s="552" t="str">
        <f t="shared" si="38"/>
        <v>$0</v>
      </c>
      <c r="F398" s="121" t="str">
        <f t="shared" si="39"/>
        <v>$0</v>
      </c>
      <c r="G398" s="553" t="str">
        <f t="shared" si="40"/>
        <v>$0</v>
      </c>
    </row>
    <row r="399" spans="1:7">
      <c r="A399" s="106">
        <f t="shared" si="41"/>
        <v>54697</v>
      </c>
      <c r="B399" s="107">
        <f t="shared" si="42"/>
        <v>357</v>
      </c>
      <c r="C399" s="122" t="str">
        <f t="shared" si="43"/>
        <v>$0</v>
      </c>
      <c r="D399" s="121" t="str">
        <f t="shared" si="37"/>
        <v>$0</v>
      </c>
      <c r="E399" s="552" t="str">
        <f t="shared" si="38"/>
        <v>$0</v>
      </c>
      <c r="F399" s="121" t="str">
        <f t="shared" si="39"/>
        <v>$0</v>
      </c>
      <c r="G399" s="553" t="str">
        <f t="shared" si="40"/>
        <v>$0</v>
      </c>
    </row>
    <row r="400" spans="1:7">
      <c r="A400" s="106">
        <f t="shared" si="41"/>
        <v>54728</v>
      </c>
      <c r="B400" s="107">
        <f t="shared" si="42"/>
        <v>358</v>
      </c>
      <c r="C400" s="122" t="str">
        <f t="shared" si="43"/>
        <v>$0</v>
      </c>
      <c r="D400" s="121" t="str">
        <f t="shared" si="37"/>
        <v>$0</v>
      </c>
      <c r="E400" s="552" t="str">
        <f t="shared" si="38"/>
        <v>$0</v>
      </c>
      <c r="F400" s="121" t="str">
        <f t="shared" si="39"/>
        <v>$0</v>
      </c>
      <c r="G400" s="553" t="str">
        <f t="shared" si="40"/>
        <v>$0</v>
      </c>
    </row>
    <row r="401" spans="1:7">
      <c r="A401" s="106">
        <f t="shared" si="41"/>
        <v>54758</v>
      </c>
      <c r="B401" s="107">
        <f t="shared" si="42"/>
        <v>359</v>
      </c>
      <c r="C401" s="122" t="str">
        <f t="shared" si="43"/>
        <v>$0</v>
      </c>
      <c r="D401" s="121" t="str">
        <f t="shared" si="37"/>
        <v>$0</v>
      </c>
      <c r="E401" s="552" t="str">
        <f t="shared" si="38"/>
        <v>$0</v>
      </c>
      <c r="F401" s="121" t="str">
        <f t="shared" si="39"/>
        <v>$0</v>
      </c>
      <c r="G401" s="553" t="str">
        <f t="shared" si="40"/>
        <v>$0</v>
      </c>
    </row>
    <row r="402" spans="1:7">
      <c r="A402" s="106">
        <f t="shared" si="41"/>
        <v>54789</v>
      </c>
      <c r="B402" s="107">
        <f t="shared" si="42"/>
        <v>360</v>
      </c>
      <c r="C402" s="122" t="str">
        <f t="shared" si="43"/>
        <v>$0</v>
      </c>
      <c r="D402" s="121" t="str">
        <f t="shared" si="37"/>
        <v>$0</v>
      </c>
      <c r="E402" s="552" t="str">
        <f t="shared" si="38"/>
        <v>$0</v>
      </c>
      <c r="F402" s="121" t="str">
        <f t="shared" si="39"/>
        <v>$0</v>
      </c>
      <c r="G402" s="553" t="str">
        <f t="shared" si="40"/>
        <v>$0</v>
      </c>
    </row>
    <row r="403" spans="1:7">
      <c r="A403" s="129" t="s">
        <v>1</v>
      </c>
      <c r="B403" s="118"/>
      <c r="C403" s="130"/>
      <c r="D403" s="130">
        <f>SUM(D43:D402)</f>
        <v>0</v>
      </c>
      <c r="E403" s="130">
        <f>SUM(E43:E402)</f>
        <v>0</v>
      </c>
      <c r="F403" s="130">
        <f>SUM(F43:F402)</f>
        <v>0</v>
      </c>
      <c r="G403" s="128"/>
    </row>
    <row r="405" spans="1:7">
      <c r="A405" s="12" t="s">
        <v>33</v>
      </c>
      <c r="D405" s="127">
        <f>+F38-D403</f>
        <v>0</v>
      </c>
      <c r="E405" s="127">
        <f>+G38-E403</f>
        <v>0</v>
      </c>
      <c r="F405" s="127">
        <f>+H38-F403</f>
        <v>0</v>
      </c>
    </row>
  </sheetData>
  <printOptions horizontalCentered="1"/>
  <pageMargins left="0.2" right="0.2" top="0.75" bottom="0.5" header="0.3" footer="0.3"/>
  <pageSetup pageOrder="overThenDown" orientation="landscape" horizontalDpi="0" verticalDpi="0" r:id="rId1"/>
  <headerFooter>
    <oddFooter>&amp;C&amp;P</oddFooter>
  </headerFooter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F15" sqref="F15"/>
    </sheetView>
  </sheetViews>
  <sheetFormatPr defaultColWidth="11.42578125" defaultRowHeight="12.75"/>
  <cols>
    <col min="1" max="1" width="3.7109375" style="12" customWidth="1"/>
    <col min="2" max="2" width="15.140625" style="12" customWidth="1"/>
    <col min="3" max="3" width="11.7109375" style="12" bestFit="1" customWidth="1"/>
    <col min="4" max="15" width="8.7109375" style="12" customWidth="1"/>
    <col min="16" max="16" width="3.7109375" style="12" customWidth="1"/>
    <col min="17" max="16384" width="11.42578125" style="12"/>
  </cols>
  <sheetData>
    <row r="2" spans="1:17" ht="15.75">
      <c r="A2" s="82" t="s">
        <v>433</v>
      </c>
      <c r="B2" s="82"/>
      <c r="C2" s="82"/>
      <c r="D2" s="126"/>
      <c r="E2" s="82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7" ht="12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12.75" customHeight="1">
      <c r="A4" s="15"/>
      <c r="B4" s="20" t="s">
        <v>14</v>
      </c>
      <c r="C4" s="548">
        <v>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7" ht="12.75" customHeight="1">
      <c r="A5" s="15"/>
      <c r="B5" s="20" t="s">
        <v>221</v>
      </c>
      <c r="C5" s="547">
        <v>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7" ht="12.75" customHeight="1">
      <c r="A6" s="15"/>
      <c r="B6" s="20" t="s">
        <v>222</v>
      </c>
      <c r="C6" s="548">
        <f>+C5/12</f>
        <v>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7" ht="12.75" customHeight="1">
      <c r="A7" s="15"/>
      <c r="B7" s="20"/>
      <c r="C7" s="2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7" ht="12.75" customHeight="1">
      <c r="A8" s="15"/>
      <c r="B8" s="20" t="s">
        <v>242</v>
      </c>
      <c r="C8" s="2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>
      <c r="A9" s="15"/>
      <c r="B9" s="20"/>
      <c r="C9" s="30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7" ht="12.75" customHeight="1">
      <c r="A10" s="445" t="s">
        <v>21</v>
      </c>
      <c r="B10" s="446"/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7"/>
    </row>
    <row r="11" spans="1:17" ht="12.75" customHeight="1">
      <c r="A11" s="31"/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</row>
    <row r="12" spans="1:17" ht="12.75" customHeight="1">
      <c r="A12" s="13"/>
      <c r="B12" s="15"/>
      <c r="C12" s="441" t="s">
        <v>15</v>
      </c>
      <c r="D12" s="440"/>
      <c r="E12" s="440"/>
      <c r="F12" s="440"/>
      <c r="G12" s="441"/>
      <c r="H12" s="440"/>
      <c r="I12" s="440"/>
      <c r="J12" s="440"/>
      <c r="K12" s="440"/>
      <c r="L12" s="440"/>
      <c r="M12" s="440"/>
      <c r="N12" s="440"/>
      <c r="O12" s="440"/>
      <c r="P12" s="16"/>
    </row>
    <row r="13" spans="1:17" ht="12.75" customHeight="1">
      <c r="A13" s="13"/>
      <c r="B13" s="19" t="s">
        <v>368</v>
      </c>
      <c r="C13" s="456">
        <v>0.05</v>
      </c>
      <c r="D13" s="457">
        <f>+C13+0.005</f>
        <v>5.5E-2</v>
      </c>
      <c r="E13" s="457">
        <f t="shared" ref="E13:O13" si="0">+D13+0.005</f>
        <v>0.06</v>
      </c>
      <c r="F13" s="457">
        <f t="shared" si="0"/>
        <v>6.5000000000000002E-2</v>
      </c>
      <c r="G13" s="457">
        <f t="shared" si="0"/>
        <v>7.0000000000000007E-2</v>
      </c>
      <c r="H13" s="457">
        <f t="shared" si="0"/>
        <v>7.5000000000000011E-2</v>
      </c>
      <c r="I13" s="457">
        <f t="shared" si="0"/>
        <v>8.0000000000000016E-2</v>
      </c>
      <c r="J13" s="457">
        <f t="shared" si="0"/>
        <v>8.500000000000002E-2</v>
      </c>
      <c r="K13" s="457">
        <f t="shared" si="0"/>
        <v>9.0000000000000024E-2</v>
      </c>
      <c r="L13" s="457">
        <f t="shared" si="0"/>
        <v>9.5000000000000029E-2</v>
      </c>
      <c r="M13" s="457">
        <f t="shared" si="0"/>
        <v>0.10000000000000003</v>
      </c>
      <c r="N13" s="457">
        <f t="shared" si="0"/>
        <v>0.10500000000000004</v>
      </c>
      <c r="O13" s="457">
        <f t="shared" si="0"/>
        <v>0.11000000000000004</v>
      </c>
      <c r="P13" s="16"/>
    </row>
    <row r="14" spans="1:17" ht="12.75" customHeight="1">
      <c r="A14" s="13"/>
      <c r="B14" s="19">
        <v>5</v>
      </c>
      <c r="C14" s="442" t="str">
        <f t="shared" ref="C14:F18" si="1">IF(ISERROR($C$6/(PMT(C$13,$B14,$C$4)/12*-1)),"n/a",$C$6/(PMT(C$13,$B14,$C$4)/12*-1))</f>
        <v>n/a</v>
      </c>
      <c r="D14" s="399" t="str">
        <f t="shared" si="1"/>
        <v>n/a</v>
      </c>
      <c r="E14" s="399" t="str">
        <f t="shared" si="1"/>
        <v>n/a</v>
      </c>
      <c r="F14" s="399" t="str">
        <f t="shared" si="1"/>
        <v>n/a</v>
      </c>
      <c r="G14" s="399" t="str">
        <f t="shared" ref="G14:O18" si="2">IF(ISERROR($C$6/(PMT(G$13,$B14,$C$4)/12*-1)),"n/a",$C$6/(PMT(G$13,$B14,$C$4)/12*-1))</f>
        <v>n/a</v>
      </c>
      <c r="H14" s="399" t="str">
        <f t="shared" si="2"/>
        <v>n/a</v>
      </c>
      <c r="I14" s="399" t="str">
        <f t="shared" si="2"/>
        <v>n/a</v>
      </c>
      <c r="J14" s="399" t="str">
        <f t="shared" si="2"/>
        <v>n/a</v>
      </c>
      <c r="K14" s="399" t="str">
        <f t="shared" si="2"/>
        <v>n/a</v>
      </c>
      <c r="L14" s="399" t="str">
        <f t="shared" si="2"/>
        <v>n/a</v>
      </c>
      <c r="M14" s="399" t="str">
        <f t="shared" si="2"/>
        <v>n/a</v>
      </c>
      <c r="N14" s="399" t="str">
        <f t="shared" si="2"/>
        <v>n/a</v>
      </c>
      <c r="O14" s="399" t="str">
        <f t="shared" si="2"/>
        <v>n/a</v>
      </c>
      <c r="P14" s="16"/>
      <c r="Q14" s="399"/>
    </row>
    <row r="15" spans="1:17" ht="12.75" customHeight="1">
      <c r="A15" s="13"/>
      <c r="B15" s="19">
        <v>10</v>
      </c>
      <c r="C15" s="442" t="str">
        <f t="shared" si="1"/>
        <v>n/a</v>
      </c>
      <c r="D15" s="399" t="str">
        <f t="shared" si="1"/>
        <v>n/a</v>
      </c>
      <c r="E15" s="399" t="str">
        <f t="shared" si="1"/>
        <v>n/a</v>
      </c>
      <c r="F15" s="399" t="str">
        <f t="shared" si="1"/>
        <v>n/a</v>
      </c>
      <c r="G15" s="399" t="str">
        <f t="shared" si="2"/>
        <v>n/a</v>
      </c>
      <c r="H15" s="399" t="str">
        <f t="shared" si="2"/>
        <v>n/a</v>
      </c>
      <c r="I15" s="399" t="str">
        <f t="shared" si="2"/>
        <v>n/a</v>
      </c>
      <c r="J15" s="399" t="str">
        <f t="shared" si="2"/>
        <v>n/a</v>
      </c>
      <c r="K15" s="399" t="str">
        <f t="shared" si="2"/>
        <v>n/a</v>
      </c>
      <c r="L15" s="399" t="str">
        <f t="shared" si="2"/>
        <v>n/a</v>
      </c>
      <c r="M15" s="399" t="str">
        <f t="shared" si="2"/>
        <v>n/a</v>
      </c>
      <c r="N15" s="399" t="str">
        <f t="shared" si="2"/>
        <v>n/a</v>
      </c>
      <c r="O15" s="399" t="str">
        <f t="shared" si="2"/>
        <v>n/a</v>
      </c>
      <c r="P15" s="16"/>
      <c r="Q15" s="399"/>
    </row>
    <row r="16" spans="1:17" ht="12.75" customHeight="1">
      <c r="A16" s="13"/>
      <c r="B16" s="21">
        <v>15</v>
      </c>
      <c r="C16" s="442" t="str">
        <f t="shared" si="1"/>
        <v>n/a</v>
      </c>
      <c r="D16" s="399" t="str">
        <f t="shared" si="1"/>
        <v>n/a</v>
      </c>
      <c r="E16" s="399" t="str">
        <f t="shared" si="1"/>
        <v>n/a</v>
      </c>
      <c r="F16" s="399" t="str">
        <f t="shared" si="1"/>
        <v>n/a</v>
      </c>
      <c r="G16" s="399" t="str">
        <f t="shared" si="2"/>
        <v>n/a</v>
      </c>
      <c r="H16" s="399" t="str">
        <f t="shared" si="2"/>
        <v>n/a</v>
      </c>
      <c r="I16" s="399" t="str">
        <f t="shared" si="2"/>
        <v>n/a</v>
      </c>
      <c r="J16" s="399" t="str">
        <f t="shared" si="2"/>
        <v>n/a</v>
      </c>
      <c r="K16" s="399" t="str">
        <f t="shared" si="2"/>
        <v>n/a</v>
      </c>
      <c r="L16" s="399" t="str">
        <f t="shared" si="2"/>
        <v>n/a</v>
      </c>
      <c r="M16" s="399" t="str">
        <f t="shared" si="2"/>
        <v>n/a</v>
      </c>
      <c r="N16" s="399" t="str">
        <f t="shared" si="2"/>
        <v>n/a</v>
      </c>
      <c r="O16" s="399" t="str">
        <f t="shared" si="2"/>
        <v>n/a</v>
      </c>
      <c r="P16" s="16"/>
      <c r="Q16" s="399"/>
    </row>
    <row r="17" spans="1:17" ht="12.75" customHeight="1">
      <c r="A17" s="13"/>
      <c r="B17" s="19">
        <v>20</v>
      </c>
      <c r="C17" s="442" t="str">
        <f t="shared" si="1"/>
        <v>n/a</v>
      </c>
      <c r="D17" s="399" t="str">
        <f t="shared" si="1"/>
        <v>n/a</v>
      </c>
      <c r="E17" s="399" t="str">
        <f t="shared" si="1"/>
        <v>n/a</v>
      </c>
      <c r="F17" s="399" t="str">
        <f t="shared" si="1"/>
        <v>n/a</v>
      </c>
      <c r="G17" s="399" t="str">
        <f t="shared" si="2"/>
        <v>n/a</v>
      </c>
      <c r="H17" s="399" t="str">
        <f t="shared" si="2"/>
        <v>n/a</v>
      </c>
      <c r="I17" s="399" t="str">
        <f t="shared" si="2"/>
        <v>n/a</v>
      </c>
      <c r="J17" s="399" t="str">
        <f t="shared" si="2"/>
        <v>n/a</v>
      </c>
      <c r="K17" s="399" t="str">
        <f t="shared" si="2"/>
        <v>n/a</v>
      </c>
      <c r="L17" s="399" t="str">
        <f t="shared" si="2"/>
        <v>n/a</v>
      </c>
      <c r="M17" s="399" t="str">
        <f t="shared" si="2"/>
        <v>n/a</v>
      </c>
      <c r="N17" s="399" t="str">
        <f t="shared" si="2"/>
        <v>n/a</v>
      </c>
      <c r="O17" s="399" t="str">
        <f t="shared" si="2"/>
        <v>n/a</v>
      </c>
      <c r="P17" s="16"/>
      <c r="Q17" s="399"/>
    </row>
    <row r="18" spans="1:17" ht="12.75" customHeight="1">
      <c r="A18" s="13"/>
      <c r="B18" s="19">
        <v>30</v>
      </c>
      <c r="C18" s="442" t="str">
        <f t="shared" si="1"/>
        <v>n/a</v>
      </c>
      <c r="D18" s="399" t="str">
        <f t="shared" si="1"/>
        <v>n/a</v>
      </c>
      <c r="E18" s="399" t="str">
        <f t="shared" si="1"/>
        <v>n/a</v>
      </c>
      <c r="F18" s="399" t="str">
        <f t="shared" si="1"/>
        <v>n/a</v>
      </c>
      <c r="G18" s="399" t="str">
        <f t="shared" si="2"/>
        <v>n/a</v>
      </c>
      <c r="H18" s="399" t="str">
        <f t="shared" si="2"/>
        <v>n/a</v>
      </c>
      <c r="I18" s="399" t="str">
        <f t="shared" si="2"/>
        <v>n/a</v>
      </c>
      <c r="J18" s="399" t="str">
        <f t="shared" si="2"/>
        <v>n/a</v>
      </c>
      <c r="K18" s="399" t="str">
        <f t="shared" si="2"/>
        <v>n/a</v>
      </c>
      <c r="L18" s="399" t="str">
        <f t="shared" si="2"/>
        <v>n/a</v>
      </c>
      <c r="M18" s="399" t="str">
        <f t="shared" si="2"/>
        <v>n/a</v>
      </c>
      <c r="N18" s="399" t="str">
        <f t="shared" si="2"/>
        <v>n/a</v>
      </c>
      <c r="O18" s="399" t="str">
        <f t="shared" si="2"/>
        <v>n/a</v>
      </c>
      <c r="P18" s="16"/>
      <c r="Q18" s="399"/>
    </row>
    <row r="19" spans="1:17" ht="12.75" customHeight="1">
      <c r="A19" s="1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1:17" ht="12.75" customHeight="1">
      <c r="A20" s="455" t="s">
        <v>236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16"/>
    </row>
    <row r="21" spans="1:17" ht="12.75" customHeight="1">
      <c r="A21" s="25"/>
      <c r="B21" s="443"/>
      <c r="C21" s="444"/>
      <c r="D21" s="444"/>
      <c r="E21" s="444"/>
      <c r="F21" s="444"/>
      <c r="G21" s="444"/>
      <c r="H21" s="444"/>
      <c r="I21" s="444"/>
      <c r="J21" s="444"/>
      <c r="K21" s="444"/>
      <c r="L21" s="444"/>
      <c r="M21" s="444"/>
      <c r="N21" s="444"/>
      <c r="O21" s="444"/>
      <c r="P21" s="26"/>
    </row>
    <row r="22" spans="1:17" ht="12.75" customHeight="1"/>
    <row r="23" spans="1:17" ht="12.75" customHeight="1">
      <c r="B23" s="449" t="s">
        <v>16</v>
      </c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</row>
    <row r="24" spans="1:17" ht="12.75" customHeight="1">
      <c r="B24" s="449" t="s">
        <v>243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</row>
    <row r="25" spans="1:17" ht="12.75" customHeight="1">
      <c r="B25" s="450" t="s">
        <v>238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</row>
    <row r="26" spans="1:17" ht="12.75" customHeight="1"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</row>
    <row r="27" spans="1:17" ht="12.75" customHeight="1">
      <c r="B27" s="600" t="s">
        <v>237</v>
      </c>
      <c r="C27" s="600"/>
      <c r="D27" s="600"/>
      <c r="E27" s="600"/>
      <c r="F27" s="600"/>
      <c r="G27" s="600"/>
      <c r="H27" s="600"/>
      <c r="I27" s="600"/>
      <c r="J27" s="600"/>
      <c r="K27" s="451"/>
      <c r="L27" s="451"/>
      <c r="M27" s="451"/>
      <c r="N27" s="451"/>
      <c r="O27" s="451"/>
    </row>
    <row r="28" spans="1:17" ht="12.75" customHeight="1">
      <c r="B28" s="450" t="s">
        <v>239</v>
      </c>
      <c r="C28" s="449"/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</row>
    <row r="29" spans="1:17" ht="12.75" customHeight="1">
      <c r="B29" s="449"/>
      <c r="C29" s="449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</row>
    <row r="30" spans="1:17" ht="12.75" customHeight="1">
      <c r="B30" s="454" t="s">
        <v>240</v>
      </c>
      <c r="C30" s="454"/>
      <c r="D30" s="454"/>
      <c r="E30" s="454"/>
      <c r="F30" s="454"/>
      <c r="G30" s="454"/>
      <c r="H30" s="454"/>
      <c r="I30" s="454"/>
      <c r="J30" s="454"/>
      <c r="K30" s="453"/>
      <c r="L30" s="453"/>
      <c r="M30" s="453"/>
      <c r="N30" s="453"/>
      <c r="O30" s="453"/>
    </row>
    <row r="31" spans="1:17" ht="12.75" customHeight="1">
      <c r="B31" s="452" t="s">
        <v>241</v>
      </c>
      <c r="C31" s="453"/>
      <c r="D31" s="453"/>
      <c r="E31" s="453"/>
      <c r="F31" s="453"/>
      <c r="G31" s="453"/>
      <c r="H31" s="453"/>
      <c r="I31" s="453"/>
      <c r="J31" s="453"/>
      <c r="K31" s="453"/>
      <c r="L31" s="453"/>
      <c r="M31" s="453"/>
      <c r="N31" s="453"/>
      <c r="O31" s="453"/>
    </row>
    <row r="32" spans="1:17" ht="12.75" customHeight="1">
      <c r="B32" s="452"/>
      <c r="C32" s="454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</row>
    <row r="33" spans="2:15" ht="12.75" customHeight="1">
      <c r="B33" s="599"/>
      <c r="C33" s="599"/>
      <c r="D33" s="599"/>
      <c r="E33" s="599"/>
      <c r="F33" s="599"/>
      <c r="G33" s="599"/>
      <c r="H33" s="599"/>
      <c r="I33" s="599"/>
      <c r="J33" s="599"/>
      <c r="K33" s="448"/>
      <c r="L33" s="448"/>
      <c r="M33" s="448"/>
      <c r="N33" s="448"/>
      <c r="O33" s="448"/>
    </row>
    <row r="34" spans="2:15" ht="12.75" customHeight="1"/>
    <row r="35" spans="2:15" ht="12.75" customHeight="1"/>
  </sheetData>
  <mergeCells count="2">
    <mergeCell ref="B33:J33"/>
    <mergeCell ref="B27:J27"/>
  </mergeCells>
  <phoneticPr fontId="2" type="noConversion"/>
  <printOptions horizontalCentered="1"/>
  <pageMargins left="0.2" right="0.2" top="0.75" bottom="0.5" header="0.5" footer="0.5"/>
  <pageSetup scale="90" orientation="landscape" horizontalDpi="300" verticalDpi="300" r:id="rId1"/>
  <headerFooter alignWithMargins="0">
    <oddFooter>&amp;C&amp;P</oddFooter>
  </headerFooter>
  <ignoredErrors>
    <ignoredError sqref="C14:C18 D14:D18 E14:E18 F14:F18 G14:G18 H14:H18 I14:I18 J14:J18 K14:K18 L14:L18 M14:M18 N14:N18 O14:O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zoomScaleNormal="100" workbookViewId="0">
      <selection activeCell="E13" sqref="E13"/>
    </sheetView>
  </sheetViews>
  <sheetFormatPr defaultColWidth="8.85546875" defaultRowHeight="12.75"/>
  <cols>
    <col min="1" max="1" width="4.42578125" customWidth="1"/>
    <col min="2" max="2" width="74.28515625" customWidth="1"/>
    <col min="3" max="3" width="8.140625" style="1" customWidth="1"/>
    <col min="4" max="7" width="20.7109375" customWidth="1"/>
    <col min="8" max="8" width="27.28515625" customWidth="1"/>
  </cols>
  <sheetData>
    <row r="1" spans="2:8">
      <c r="B1" s="135"/>
      <c r="C1" s="5"/>
      <c r="D1" s="6"/>
      <c r="E1" s="4"/>
      <c r="H1" s="2" t="s">
        <v>8</v>
      </c>
    </row>
    <row r="2" spans="2:8">
      <c r="B2" s="136"/>
      <c r="C2" s="5"/>
      <c r="D2" s="6"/>
      <c r="E2" s="6"/>
      <c r="G2" s="3"/>
    </row>
    <row r="3" spans="2:8">
      <c r="B3" s="136"/>
      <c r="C3" s="5"/>
      <c r="D3" s="6"/>
      <c r="E3" s="6"/>
      <c r="G3" s="3"/>
    </row>
    <row r="4" spans="2:8">
      <c r="B4" s="136"/>
      <c r="C4" s="5"/>
      <c r="D4" s="6"/>
      <c r="E4" s="6"/>
      <c r="G4" s="3"/>
    </row>
    <row r="5" spans="2:8">
      <c r="B5" s="136"/>
      <c r="C5" s="5"/>
      <c r="D5" s="6"/>
      <c r="E5" s="6"/>
      <c r="G5" s="3"/>
    </row>
    <row r="6" spans="2:8">
      <c r="B6" s="136"/>
      <c r="C6" s="5"/>
      <c r="D6" s="6"/>
      <c r="E6" s="6"/>
      <c r="G6" s="3"/>
    </row>
    <row r="7" spans="2:8">
      <c r="B7" s="136"/>
      <c r="C7" s="5"/>
      <c r="D7" s="6"/>
      <c r="E7" s="6"/>
      <c r="G7" s="3"/>
      <c r="H7" s="6"/>
    </row>
    <row r="8" spans="2:8" ht="15.75">
      <c r="B8" s="137" t="s">
        <v>381</v>
      </c>
      <c r="C8" s="10"/>
      <c r="D8" s="6" t="s">
        <v>8</v>
      </c>
      <c r="E8" s="6"/>
      <c r="G8" s="3"/>
      <c r="H8" s="6"/>
    </row>
    <row r="9" spans="2:8">
      <c r="B9" s="10"/>
      <c r="C9" s="10"/>
      <c r="D9" s="15" t="s">
        <v>8</v>
      </c>
    </row>
    <row r="10" spans="2:8">
      <c r="B10" s="133" t="s">
        <v>18</v>
      </c>
      <c r="C10" s="10"/>
      <c r="D10" s="132" t="s">
        <v>8</v>
      </c>
    </row>
    <row r="11" spans="2:8">
      <c r="D11" s="7"/>
    </row>
    <row r="12" spans="2:8">
      <c r="B12" s="565" t="s">
        <v>397</v>
      </c>
      <c r="C12" s="458"/>
      <c r="D12" s="9"/>
      <c r="E12" s="8"/>
    </row>
    <row r="13" spans="2:8">
      <c r="B13" s="565" t="s">
        <v>389</v>
      </c>
      <c r="C13" s="458"/>
      <c r="D13" s="9"/>
      <c r="E13" s="8"/>
    </row>
    <row r="14" spans="2:8">
      <c r="B14" s="565" t="s">
        <v>426</v>
      </c>
      <c r="C14" s="458"/>
      <c r="D14" s="9"/>
      <c r="E14" s="8"/>
    </row>
    <row r="15" spans="2:8">
      <c r="B15" s="565" t="s">
        <v>427</v>
      </c>
      <c r="C15" s="458"/>
      <c r="D15" s="9"/>
      <c r="E15" s="8"/>
    </row>
    <row r="16" spans="2:8">
      <c r="B16" s="565" t="s">
        <v>390</v>
      </c>
      <c r="C16" s="458"/>
      <c r="D16" s="9"/>
      <c r="E16" s="8"/>
    </row>
    <row r="17" spans="1:5">
      <c r="B17" s="565" t="s">
        <v>391</v>
      </c>
      <c r="C17" s="458"/>
      <c r="D17" s="9"/>
      <c r="E17" s="8"/>
    </row>
    <row r="18" spans="1:5">
      <c r="B18" s="565" t="s">
        <v>392</v>
      </c>
      <c r="C18" s="458"/>
      <c r="D18" s="9"/>
      <c r="E18" s="8"/>
    </row>
    <row r="19" spans="1:5">
      <c r="B19" s="565" t="s">
        <v>393</v>
      </c>
      <c r="C19" s="458"/>
      <c r="D19" s="9"/>
      <c r="E19" s="8"/>
    </row>
    <row r="20" spans="1:5">
      <c r="A20" s="12"/>
      <c r="B20" s="565" t="s">
        <v>394</v>
      </c>
      <c r="C20" s="458"/>
      <c r="D20" s="9"/>
      <c r="E20" s="8"/>
    </row>
    <row r="21" spans="1:5">
      <c r="B21" s="565" t="s">
        <v>402</v>
      </c>
      <c r="C21" s="458"/>
      <c r="D21" s="9"/>
      <c r="E21" s="8"/>
    </row>
    <row r="22" spans="1:5">
      <c r="B22" s="565" t="s">
        <v>395</v>
      </c>
      <c r="C22" s="458"/>
      <c r="D22" s="9"/>
      <c r="E22" s="8"/>
    </row>
    <row r="23" spans="1:5">
      <c r="D23" s="7"/>
    </row>
    <row r="25" spans="1:5">
      <c r="B25" s="138" t="s">
        <v>63</v>
      </c>
      <c r="D25" s="11"/>
    </row>
    <row r="26" spans="1:5">
      <c r="B26" s="139" t="s">
        <v>64</v>
      </c>
    </row>
    <row r="27" spans="1:5">
      <c r="B27" s="139" t="s">
        <v>65</v>
      </c>
    </row>
    <row r="28" spans="1:5">
      <c r="B28" s="139" t="s">
        <v>385</v>
      </c>
    </row>
    <row r="29" spans="1:5">
      <c r="B29" s="136"/>
    </row>
    <row r="30" spans="1:5">
      <c r="B30" s="136"/>
    </row>
    <row r="31" spans="1:5">
      <c r="B31" s="136"/>
    </row>
    <row r="32" spans="1:5">
      <c r="B32" s="140"/>
    </row>
    <row r="34" spans="2:2">
      <c r="B34" s="566"/>
    </row>
  </sheetData>
  <phoneticPr fontId="2" type="noConversion"/>
  <printOptions horizontalCentered="1"/>
  <pageMargins left="0.25" right="0.25" top="1" bottom="1" header="0.5" footer="0.5"/>
  <pageSetup orientation="landscape" horizontalDpi="300" verticalDpi="30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>
      <selection activeCell="B28" sqref="B28"/>
    </sheetView>
  </sheetViews>
  <sheetFormatPr defaultColWidth="11.42578125" defaultRowHeight="12.75"/>
  <cols>
    <col min="1" max="1" width="5.7109375" style="17" customWidth="1"/>
    <col min="2" max="2" width="100.28515625" style="12" customWidth="1"/>
    <col min="3" max="3" width="14.7109375" style="12" customWidth="1"/>
    <col min="4" max="16384" width="11.42578125" style="12"/>
  </cols>
  <sheetData>
    <row r="2" spans="1:3" s="56" customFormat="1" ht="15.75">
      <c r="A2" s="81" t="s">
        <v>439</v>
      </c>
      <c r="B2" s="82"/>
      <c r="C2" s="82"/>
    </row>
    <row r="3" spans="1:3">
      <c r="A3" s="14"/>
      <c r="B3" s="15"/>
      <c r="C3" s="15"/>
    </row>
    <row r="4" spans="1:3">
      <c r="A4" s="60" t="s">
        <v>387</v>
      </c>
      <c r="B4" s="61"/>
      <c r="C4" s="224" t="s">
        <v>45</v>
      </c>
    </row>
    <row r="5" spans="1:3">
      <c r="A5" s="62">
        <v>1</v>
      </c>
      <c r="B5" s="586" t="s">
        <v>398</v>
      </c>
      <c r="C5" s="70"/>
    </row>
    <row r="6" spans="1:3">
      <c r="A6" s="62">
        <f t="shared" ref="A6:A8" si="0">+A5+1</f>
        <v>2</v>
      </c>
      <c r="B6" s="586" t="s">
        <v>406</v>
      </c>
      <c r="C6" s="70"/>
    </row>
    <row r="7" spans="1:3">
      <c r="A7" s="62">
        <f t="shared" si="0"/>
        <v>3</v>
      </c>
      <c r="B7" s="582" t="s">
        <v>401</v>
      </c>
      <c r="C7" s="63"/>
    </row>
    <row r="8" spans="1:3">
      <c r="A8" s="62">
        <f t="shared" si="0"/>
        <v>4</v>
      </c>
      <c r="B8" s="582" t="s">
        <v>407</v>
      </c>
      <c r="C8" s="63"/>
    </row>
    <row r="9" spans="1:3">
      <c r="A9" s="65" t="s">
        <v>408</v>
      </c>
      <c r="B9" s="55"/>
      <c r="C9" s="66" t="s">
        <v>45</v>
      </c>
    </row>
    <row r="10" spans="1:3">
      <c r="A10" s="62">
        <f>+A8+1</f>
        <v>5</v>
      </c>
      <c r="B10" s="582" t="s">
        <v>388</v>
      </c>
      <c r="C10" s="63"/>
    </row>
    <row r="11" spans="1:3">
      <c r="A11" s="62">
        <f>+A10+1</f>
        <v>6</v>
      </c>
      <c r="B11" s="582" t="s">
        <v>409</v>
      </c>
      <c r="C11" s="63"/>
    </row>
    <row r="12" spans="1:3">
      <c r="A12" s="62">
        <f t="shared" ref="A12:A13" si="1">+A11+1</f>
        <v>7</v>
      </c>
      <c r="B12" s="582" t="s">
        <v>399</v>
      </c>
      <c r="C12" s="63"/>
    </row>
    <row r="13" spans="1:3">
      <c r="A13" s="62">
        <f t="shared" si="1"/>
        <v>8</v>
      </c>
      <c r="B13" s="582" t="s">
        <v>410</v>
      </c>
      <c r="C13" s="63"/>
    </row>
    <row r="14" spans="1:3">
      <c r="A14" s="65" t="s">
        <v>396</v>
      </c>
      <c r="B14" s="55"/>
      <c r="C14" s="66" t="s">
        <v>45</v>
      </c>
    </row>
    <row r="15" spans="1:3">
      <c r="A15" s="62">
        <f>+A13+1</f>
        <v>9</v>
      </c>
      <c r="B15" s="582" t="s">
        <v>400</v>
      </c>
      <c r="C15" s="63"/>
    </row>
    <row r="16" spans="1:3">
      <c r="A16" s="62">
        <f>+A15+1</f>
        <v>10</v>
      </c>
      <c r="B16" s="582" t="s">
        <v>403</v>
      </c>
      <c r="C16" s="63"/>
    </row>
    <row r="17" spans="1:3">
      <c r="A17" s="62">
        <f>+A16+1</f>
        <v>11</v>
      </c>
      <c r="B17" s="582" t="s">
        <v>404</v>
      </c>
      <c r="C17" s="63"/>
    </row>
    <row r="18" spans="1:3">
      <c r="A18" s="588">
        <v>12</v>
      </c>
      <c r="B18" s="587" t="s">
        <v>405</v>
      </c>
      <c r="C18" s="69"/>
    </row>
    <row r="19" spans="1:3">
      <c r="A19" s="459"/>
    </row>
    <row r="20" spans="1:3">
      <c r="A20" s="12"/>
    </row>
    <row r="21" spans="1:3">
      <c r="B21" s="549"/>
    </row>
    <row r="22" spans="1:3">
      <c r="B22" s="549"/>
    </row>
    <row r="23" spans="1:3">
      <c r="B23" s="549"/>
    </row>
    <row r="24" spans="1:3">
      <c r="B24" s="549"/>
    </row>
    <row r="25" spans="1:3">
      <c r="B25" s="549"/>
    </row>
    <row r="26" spans="1:3">
      <c r="B26" s="549"/>
    </row>
    <row r="27" spans="1:3">
      <c r="B27" s="549"/>
    </row>
  </sheetData>
  <printOptions horizontalCentered="1"/>
  <pageMargins left="0.2" right="0.2" top="0.75" bottom="0.5" header="0.3" footer="0.3"/>
  <pageSetup orientation="landscape" horizontalDpi="0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showGridLines="0" workbookViewId="0">
      <selection activeCell="A3" sqref="A3"/>
    </sheetView>
  </sheetViews>
  <sheetFormatPr defaultColWidth="11.42578125" defaultRowHeight="12.75"/>
  <cols>
    <col min="1" max="1" width="5.7109375" style="17" customWidth="1"/>
    <col min="2" max="2" width="96.42578125" style="12" customWidth="1"/>
    <col min="3" max="3" width="14.7109375" style="12" customWidth="1"/>
    <col min="4" max="16384" width="11.42578125" style="12"/>
  </cols>
  <sheetData>
    <row r="2" spans="1:3" s="56" customFormat="1" ht="15.75">
      <c r="A2" s="81" t="s">
        <v>438</v>
      </c>
      <c r="B2" s="82"/>
      <c r="C2" s="82"/>
    </row>
    <row r="3" spans="1:3">
      <c r="A3" s="14"/>
      <c r="B3" s="15"/>
      <c r="C3" s="15"/>
    </row>
    <row r="4" spans="1:3">
      <c r="A4" s="60" t="s">
        <v>251</v>
      </c>
      <c r="B4" s="61"/>
      <c r="C4" s="224" t="s">
        <v>45</v>
      </c>
    </row>
    <row r="5" spans="1:3">
      <c r="A5" s="62">
        <v>1</v>
      </c>
      <c r="B5" s="586" t="s">
        <v>411</v>
      </c>
      <c r="C5" s="70"/>
    </row>
    <row r="6" spans="1:3">
      <c r="A6" s="62">
        <f t="shared" ref="A6:A13" si="0">+A5+1</f>
        <v>2</v>
      </c>
      <c r="B6" s="37" t="s">
        <v>369</v>
      </c>
      <c r="C6" s="70"/>
    </row>
    <row r="7" spans="1:3">
      <c r="A7" s="62">
        <f t="shared" si="0"/>
        <v>3</v>
      </c>
      <c r="B7" s="58" t="s">
        <v>363</v>
      </c>
      <c r="C7" s="63"/>
    </row>
    <row r="8" spans="1:3">
      <c r="A8" s="62">
        <f t="shared" si="0"/>
        <v>4</v>
      </c>
      <c r="B8" s="58" t="s">
        <v>373</v>
      </c>
      <c r="C8" s="63"/>
    </row>
    <row r="9" spans="1:3">
      <c r="A9" s="62">
        <f t="shared" si="0"/>
        <v>5</v>
      </c>
      <c r="B9" s="582" t="s">
        <v>384</v>
      </c>
      <c r="C9" s="63"/>
    </row>
    <row r="10" spans="1:3">
      <c r="A10" s="62">
        <f t="shared" si="0"/>
        <v>6</v>
      </c>
      <c r="B10" s="582" t="s">
        <v>412</v>
      </c>
      <c r="C10" s="63"/>
    </row>
    <row r="11" spans="1:3">
      <c r="A11" s="62">
        <f t="shared" si="0"/>
        <v>7</v>
      </c>
      <c r="B11" s="58" t="s">
        <v>371</v>
      </c>
      <c r="C11" s="63"/>
    </row>
    <row r="12" spans="1:3">
      <c r="A12" s="62">
        <f t="shared" si="0"/>
        <v>8</v>
      </c>
      <c r="B12" s="582" t="s">
        <v>366</v>
      </c>
      <c r="C12" s="63"/>
    </row>
    <row r="13" spans="1:3">
      <c r="A13" s="62">
        <f t="shared" si="0"/>
        <v>9</v>
      </c>
      <c r="B13" s="589" t="s">
        <v>413</v>
      </c>
      <c r="C13" s="63"/>
    </row>
    <row r="14" spans="1:3">
      <c r="A14" s="65" t="s">
        <v>223</v>
      </c>
      <c r="B14" s="55"/>
      <c r="C14" s="66" t="s">
        <v>45</v>
      </c>
    </row>
    <row r="15" spans="1:3">
      <c r="A15" s="62">
        <f>+A13+1</f>
        <v>10</v>
      </c>
      <c r="B15" s="58" t="s">
        <v>353</v>
      </c>
      <c r="C15" s="63"/>
    </row>
    <row r="16" spans="1:3">
      <c r="A16" s="62">
        <f>+A15+1</f>
        <v>11</v>
      </c>
      <c r="B16" s="58" t="s">
        <v>361</v>
      </c>
      <c r="C16" s="63"/>
    </row>
    <row r="17" spans="1:3">
      <c r="A17" s="62">
        <f>+A16+1</f>
        <v>12</v>
      </c>
      <c r="B17" s="58" t="s">
        <v>39</v>
      </c>
      <c r="C17" s="63"/>
    </row>
    <row r="18" spans="1:3">
      <c r="A18" s="62">
        <f>+A17+1</f>
        <v>13</v>
      </c>
      <c r="B18" s="582" t="s">
        <v>414</v>
      </c>
      <c r="C18" s="63"/>
    </row>
    <row r="19" spans="1:3">
      <c r="A19" s="65" t="s">
        <v>41</v>
      </c>
      <c r="B19" s="55"/>
      <c r="C19" s="66" t="s">
        <v>45</v>
      </c>
    </row>
    <row r="20" spans="1:3">
      <c r="A20" s="62">
        <f>+A18+1</f>
        <v>14</v>
      </c>
      <c r="B20" s="58" t="s">
        <v>42</v>
      </c>
      <c r="C20" s="63"/>
    </row>
    <row r="21" spans="1:3">
      <c r="A21" s="62">
        <f>+A20+1</f>
        <v>15</v>
      </c>
      <c r="B21" s="582" t="s">
        <v>43</v>
      </c>
      <c r="C21" s="63"/>
    </row>
    <row r="22" spans="1:3">
      <c r="A22" s="67">
        <f>+A21+1</f>
        <v>16</v>
      </c>
      <c r="B22" s="587" t="s">
        <v>415</v>
      </c>
      <c r="C22" s="69"/>
    </row>
    <row r="23" spans="1:3">
      <c r="A23" s="459" t="s">
        <v>255</v>
      </c>
    </row>
    <row r="24" spans="1:3">
      <c r="A24" s="12"/>
    </row>
    <row r="25" spans="1:3">
      <c r="B25" s="549"/>
    </row>
    <row r="26" spans="1:3">
      <c r="B26" s="549"/>
    </row>
    <row r="27" spans="1:3">
      <c r="B27" s="549"/>
    </row>
    <row r="28" spans="1:3">
      <c r="B28" s="549"/>
    </row>
    <row r="29" spans="1:3">
      <c r="B29" s="549"/>
    </row>
    <row r="30" spans="1:3">
      <c r="B30" s="549"/>
    </row>
    <row r="31" spans="1:3">
      <c r="B31" s="549"/>
    </row>
  </sheetData>
  <printOptions horizontalCentered="1"/>
  <pageMargins left="0.2" right="0.2" top="0.75" bottom="0.5" header="0.3" footer="0.3"/>
  <pageSetup orientation="landscape" horizontalDpi="0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showGridLines="0" zoomScaleNormal="100" zoomScaleSheetLayoutView="85" workbookViewId="0">
      <selection activeCell="A3" sqref="A3"/>
    </sheetView>
  </sheetViews>
  <sheetFormatPr defaultColWidth="11.42578125" defaultRowHeight="12.75"/>
  <cols>
    <col min="1" max="1" width="36.7109375" style="12" customWidth="1"/>
    <col min="2" max="2" width="14.7109375" style="17" customWidth="1"/>
    <col min="3" max="3" width="35.7109375" style="17" customWidth="1"/>
    <col min="4" max="4" width="48.85546875" style="12" customWidth="1"/>
    <col min="5" max="5" width="45.7109375" style="12" customWidth="1"/>
    <col min="6" max="16384" width="11.42578125" style="12"/>
  </cols>
  <sheetData>
    <row r="2" spans="1:5" s="56" customFormat="1" ht="15.75">
      <c r="A2" s="82" t="s">
        <v>437</v>
      </c>
      <c r="B2" s="82"/>
      <c r="C2" s="82"/>
      <c r="D2" s="82"/>
      <c r="E2" s="83"/>
    </row>
    <row r="3" spans="1:5">
      <c r="A3" s="15"/>
      <c r="B3" s="14"/>
      <c r="C3" s="14"/>
      <c r="D3" s="15"/>
      <c r="E3" s="23"/>
    </row>
    <row r="4" spans="1:5">
      <c r="A4" s="400" t="s">
        <v>227</v>
      </c>
      <c r="B4" s="134"/>
      <c r="C4" s="134"/>
      <c r="D4" s="134"/>
      <c r="E4" s="23"/>
    </row>
    <row r="5" spans="1:5">
      <c r="A5" s="595" t="s">
        <v>226</v>
      </c>
      <c r="B5" s="134"/>
      <c r="C5" s="595"/>
      <c r="D5" s="134"/>
      <c r="E5" s="23"/>
    </row>
    <row r="6" spans="1:5">
      <c r="A6" s="15"/>
      <c r="B6" s="14"/>
      <c r="C6" s="14"/>
      <c r="D6" s="15"/>
      <c r="E6" s="23"/>
    </row>
    <row r="7" spans="1:5">
      <c r="A7" s="74" t="s">
        <v>22</v>
      </c>
      <c r="B7" s="75" t="s">
        <v>0</v>
      </c>
      <c r="C7" s="61"/>
      <c r="D7" s="76"/>
      <c r="E7" s="23"/>
    </row>
    <row r="8" spans="1:5">
      <c r="A8" s="36" t="s">
        <v>23</v>
      </c>
      <c r="B8" s="54">
        <v>0</v>
      </c>
      <c r="C8" s="49"/>
      <c r="D8" s="50"/>
      <c r="E8" s="23"/>
    </row>
    <row r="9" spans="1:5">
      <c r="A9" s="36" t="s">
        <v>24</v>
      </c>
      <c r="B9" s="54">
        <v>0</v>
      </c>
      <c r="C9" s="49"/>
      <c r="D9" s="50"/>
      <c r="E9" s="23"/>
    </row>
    <row r="10" spans="1:5">
      <c r="A10" s="36" t="s">
        <v>25</v>
      </c>
      <c r="B10" s="54">
        <v>0</v>
      </c>
      <c r="C10" s="49"/>
      <c r="D10" s="50"/>
      <c r="E10" s="23"/>
    </row>
    <row r="11" spans="1:5">
      <c r="A11" s="36" t="s">
        <v>224</v>
      </c>
      <c r="B11" s="54">
        <v>0</v>
      </c>
      <c r="C11" s="49"/>
      <c r="D11" s="50"/>
      <c r="E11" s="23"/>
    </row>
    <row r="12" spans="1:5">
      <c r="A12" s="36" t="s">
        <v>254</v>
      </c>
      <c r="B12" s="54">
        <v>0</v>
      </c>
      <c r="C12" s="49"/>
      <c r="D12" s="50"/>
      <c r="E12" s="23"/>
    </row>
    <row r="13" spans="1:5">
      <c r="A13" s="38" t="s">
        <v>26</v>
      </c>
      <c r="B13" s="54">
        <v>0</v>
      </c>
      <c r="C13" s="49"/>
      <c r="D13" s="50"/>
      <c r="E13" s="23"/>
    </row>
    <row r="14" spans="1:5">
      <c r="A14" s="39" t="s">
        <v>12</v>
      </c>
      <c r="B14" s="54">
        <v>0</v>
      </c>
      <c r="C14" s="49"/>
      <c r="D14" s="50"/>
      <c r="E14" s="23"/>
    </row>
    <row r="15" spans="1:5">
      <c r="A15" s="40" t="s">
        <v>11</v>
      </c>
      <c r="B15" s="48">
        <f>SUM(B8:B14)</f>
        <v>0</v>
      </c>
      <c r="C15" s="51"/>
      <c r="D15" s="52"/>
      <c r="E15" s="35"/>
    </row>
    <row r="16" spans="1:5" ht="38.25">
      <c r="A16" s="77" t="s">
        <v>27</v>
      </c>
      <c r="B16" s="71" t="s">
        <v>0</v>
      </c>
      <c r="C16" s="72" t="s">
        <v>228</v>
      </c>
      <c r="D16" s="73" t="s">
        <v>32</v>
      </c>
      <c r="E16" s="23"/>
    </row>
    <row r="17" spans="1:5">
      <c r="A17" s="39" t="s">
        <v>28</v>
      </c>
      <c r="B17" s="54">
        <v>0</v>
      </c>
      <c r="C17" s="42" t="s">
        <v>19</v>
      </c>
      <c r="D17" s="43" t="s">
        <v>20</v>
      </c>
      <c r="E17" s="23"/>
    </row>
    <row r="18" spans="1:5">
      <c r="A18" s="39" t="s">
        <v>29</v>
      </c>
      <c r="B18" s="54">
        <v>0</v>
      </c>
      <c r="C18" s="44"/>
      <c r="D18" s="45"/>
      <c r="E18" s="23"/>
    </row>
    <row r="19" spans="1:5">
      <c r="A19" s="39" t="s">
        <v>30</v>
      </c>
      <c r="B19" s="54">
        <v>0</v>
      </c>
      <c r="C19" s="44"/>
      <c r="D19" s="45"/>
      <c r="E19" s="23"/>
    </row>
    <row r="20" spans="1:5">
      <c r="A20" s="39" t="s">
        <v>31</v>
      </c>
      <c r="B20" s="54">
        <v>0</v>
      </c>
      <c r="C20" s="44"/>
      <c r="D20" s="45"/>
      <c r="E20" s="23"/>
    </row>
    <row r="21" spans="1:5">
      <c r="A21" s="39" t="s">
        <v>12</v>
      </c>
      <c r="B21" s="54">
        <v>0</v>
      </c>
      <c r="C21" s="44"/>
      <c r="D21" s="45"/>
      <c r="E21" s="23"/>
    </row>
    <row r="22" spans="1:5">
      <c r="A22" s="40" t="s">
        <v>10</v>
      </c>
      <c r="B22" s="41">
        <f>SUM(B17:B21)</f>
        <v>0</v>
      </c>
      <c r="C22" s="46"/>
      <c r="D22" s="47"/>
      <c r="E22" s="23"/>
    </row>
    <row r="23" spans="1:5">
      <c r="A23" s="57" t="s">
        <v>33</v>
      </c>
      <c r="B23" s="53">
        <f>+B15-B22</f>
        <v>0</v>
      </c>
      <c r="E23" s="23"/>
    </row>
    <row r="24" spans="1:5">
      <c r="E24" s="23"/>
    </row>
  </sheetData>
  <phoneticPr fontId="2" type="noConversion"/>
  <printOptions horizontalCentered="1"/>
  <pageMargins left="0.25" right="0.25" top="0.75" bottom="0.5" header="0.5" footer="0.5"/>
  <pageSetup scale="95" orientation="landscape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showGridLines="0" workbookViewId="0">
      <selection activeCell="E34" sqref="E34:E37"/>
    </sheetView>
  </sheetViews>
  <sheetFormatPr defaultColWidth="8.85546875" defaultRowHeight="12.75"/>
  <cols>
    <col min="1" max="1" width="35.7109375" customWidth="1"/>
    <col min="2" max="5" width="15.7109375" customWidth="1"/>
  </cols>
  <sheetData>
    <row r="2" spans="1:5" ht="15.75">
      <c r="A2" s="82" t="s">
        <v>436</v>
      </c>
      <c r="B2" s="82"/>
      <c r="C2" s="82"/>
      <c r="D2" s="82"/>
      <c r="E2" s="82"/>
    </row>
    <row r="4" spans="1:5">
      <c r="A4" s="400" t="s">
        <v>229</v>
      </c>
      <c r="B4" s="401"/>
      <c r="C4" s="401"/>
      <c r="D4" s="401"/>
      <c r="E4" s="401"/>
    </row>
    <row r="5" spans="1:5">
      <c r="A5" s="596" t="s">
        <v>360</v>
      </c>
      <c r="B5" s="401"/>
      <c r="C5" s="401"/>
      <c r="D5" s="401"/>
      <c r="E5" s="401"/>
    </row>
    <row r="6" spans="1:5">
      <c r="A6" s="596" t="s">
        <v>382</v>
      </c>
      <c r="B6" s="401"/>
      <c r="C6" s="401"/>
      <c r="D6" s="401"/>
      <c r="E6" s="401"/>
    </row>
    <row r="8" spans="1:5">
      <c r="A8" s="371" t="s">
        <v>252</v>
      </c>
      <c r="B8" s="372" t="s">
        <v>297</v>
      </c>
      <c r="C8" s="372" t="s">
        <v>298</v>
      </c>
      <c r="D8" s="372" t="s">
        <v>299</v>
      </c>
      <c r="E8" s="373" t="s">
        <v>300</v>
      </c>
    </row>
    <row r="9" spans="1:5">
      <c r="A9" s="36" t="s">
        <v>356</v>
      </c>
      <c r="B9" s="374">
        <v>0</v>
      </c>
      <c r="C9" s="374">
        <v>0</v>
      </c>
      <c r="D9" s="374">
        <v>0</v>
      </c>
      <c r="E9" s="131">
        <v>0</v>
      </c>
    </row>
    <row r="10" spans="1:5">
      <c r="A10" s="36" t="s">
        <v>202</v>
      </c>
      <c r="B10" s="375">
        <v>0</v>
      </c>
      <c r="C10" s="375">
        <v>0</v>
      </c>
      <c r="D10" s="375">
        <v>0</v>
      </c>
      <c r="E10" s="90">
        <v>0</v>
      </c>
    </row>
    <row r="11" spans="1:5">
      <c r="A11" s="36" t="s">
        <v>203</v>
      </c>
      <c r="B11" s="375">
        <v>0</v>
      </c>
      <c r="C11" s="375">
        <v>0</v>
      </c>
      <c r="D11" s="375">
        <v>0</v>
      </c>
      <c r="E11" s="90">
        <v>0</v>
      </c>
    </row>
    <row r="12" spans="1:5">
      <c r="A12" s="36" t="s">
        <v>213</v>
      </c>
      <c r="B12" s="370">
        <f>IF(ISERROR(FV(B15/12,B10,B16/12,-B9)),"NA",(FV(B15/12,B10,B16/12,-B9)))</f>
        <v>0</v>
      </c>
      <c r="C12" s="370">
        <f>IF(ISERROR(FV(C15/12,C10,C16/12,-C9)),"NA",(FV(C15/12,C10,C16/12,-C9)))</f>
        <v>0</v>
      </c>
      <c r="D12" s="370">
        <f>IF(ISERROR(FV(D15/12,D10,D16/12,-D9)),"NA",(FV(D15/12,D10,D16/12,-D9)))</f>
        <v>0</v>
      </c>
      <c r="E12" s="92">
        <f>IF(ISERROR(FV(E15/12,E10,E16/12,-E9)),"NA",(FV(E15/12,E10,E16/12,-E9)))</f>
        <v>0</v>
      </c>
    </row>
    <row r="13" spans="1:5">
      <c r="A13" s="386" t="s">
        <v>15</v>
      </c>
      <c r="B13" s="384"/>
      <c r="C13" s="384"/>
      <c r="D13" s="384"/>
      <c r="E13" s="385"/>
    </row>
    <row r="14" spans="1:5">
      <c r="A14" s="381" t="s">
        <v>295</v>
      </c>
      <c r="B14" s="382"/>
      <c r="C14" s="382"/>
      <c r="D14" s="382"/>
      <c r="E14" s="383"/>
    </row>
    <row r="15" spans="1:5">
      <c r="A15" s="376" t="s">
        <v>201</v>
      </c>
      <c r="B15" s="377">
        <v>0</v>
      </c>
      <c r="C15" s="377">
        <v>0</v>
      </c>
      <c r="D15" s="377">
        <v>0</v>
      </c>
      <c r="E15" s="378">
        <v>0</v>
      </c>
    </row>
    <row r="16" spans="1:5">
      <c r="A16" s="36" t="s">
        <v>214</v>
      </c>
      <c r="B16" s="122">
        <f>IFERROR(-PMT(B15/12, B11, B9),0)*12</f>
        <v>0</v>
      </c>
      <c r="C16" s="122">
        <f>IFERROR(-PMT(C15/12, C11, C9),0)*12</f>
        <v>0</v>
      </c>
      <c r="D16" s="122">
        <f>IFERROR(-PMT(D15/12, D11, D9),0)*12</f>
        <v>0</v>
      </c>
      <c r="E16" s="123">
        <f>IFERROR(-PMT(E15/12, E11, E9),0)*12</f>
        <v>0</v>
      </c>
    </row>
    <row r="17" spans="1:18">
      <c r="A17" s="36" t="s">
        <v>209</v>
      </c>
      <c r="B17" s="379">
        <f>IFERROR(B16/SUM('6. Detailed Pro Formas'!$F$27:$F$35),0)</f>
        <v>0</v>
      </c>
      <c r="C17" s="379">
        <f>IFERROR(C16/SUM('6. Detailed Pro Formas'!$F$27:$F$35),0)</f>
        <v>0</v>
      </c>
      <c r="D17" s="379">
        <f>IFERROR(D16/SUM('6. Detailed Pro Formas'!$F$27:$F$35),0)</f>
        <v>0</v>
      </c>
      <c r="E17" s="380">
        <f>IFERROR(E16/SUM('6. Detailed Pro Formas'!$F$27:$F$35),0)</f>
        <v>0</v>
      </c>
    </row>
    <row r="18" spans="1:18">
      <c r="A18" s="36" t="s">
        <v>208</v>
      </c>
      <c r="B18" s="377">
        <v>0</v>
      </c>
      <c r="C18" s="377">
        <v>0</v>
      </c>
      <c r="D18" s="377">
        <v>0</v>
      </c>
      <c r="E18" s="378">
        <v>0</v>
      </c>
    </row>
    <row r="19" spans="1:18">
      <c r="A19" s="36" t="s">
        <v>207</v>
      </c>
      <c r="B19" s="122">
        <f>+B9*B18</f>
        <v>0</v>
      </c>
      <c r="C19" s="122">
        <f>+C9*C18</f>
        <v>0</v>
      </c>
      <c r="D19" s="122">
        <f>+D9*D18</f>
        <v>0</v>
      </c>
      <c r="E19" s="123">
        <f>+E9*E18</f>
        <v>0</v>
      </c>
    </row>
    <row r="20" spans="1:18">
      <c r="A20" s="36" t="s">
        <v>196</v>
      </c>
      <c r="B20" s="374">
        <v>0</v>
      </c>
      <c r="C20" s="374">
        <v>0</v>
      </c>
      <c r="D20" s="374">
        <v>0</v>
      </c>
      <c r="E20" s="131">
        <v>0</v>
      </c>
    </row>
    <row r="21" spans="1:18">
      <c r="A21" s="36" t="s">
        <v>212</v>
      </c>
      <c r="B21" s="377">
        <v>0</v>
      </c>
      <c r="C21" s="377">
        <v>0</v>
      </c>
      <c r="D21" s="377">
        <v>0</v>
      </c>
      <c r="E21" s="378">
        <v>0</v>
      </c>
    </row>
    <row r="22" spans="1:18">
      <c r="A22" s="581" t="s">
        <v>383</v>
      </c>
      <c r="B22" s="122">
        <f>+B9*B21</f>
        <v>0</v>
      </c>
      <c r="C22" s="122">
        <f>+C9*C21</f>
        <v>0</v>
      </c>
      <c r="D22" s="122">
        <f>+D9*D21</f>
        <v>0</v>
      </c>
      <c r="E22" s="123">
        <f>+E9*E21</f>
        <v>0</v>
      </c>
    </row>
    <row r="23" spans="1:18">
      <c r="A23" s="36" t="s">
        <v>197</v>
      </c>
      <c r="B23" s="374">
        <v>0</v>
      </c>
      <c r="C23" s="374">
        <v>0</v>
      </c>
      <c r="D23" s="374">
        <v>0</v>
      </c>
      <c r="E23" s="131">
        <v>0</v>
      </c>
    </row>
    <row r="24" spans="1:18">
      <c r="A24" s="36" t="s">
        <v>198</v>
      </c>
      <c r="B24" s="374">
        <v>0</v>
      </c>
      <c r="C24" s="374">
        <v>0</v>
      </c>
      <c r="D24" s="374">
        <v>0</v>
      </c>
      <c r="E24" s="131">
        <v>0</v>
      </c>
    </row>
    <row r="25" spans="1:18">
      <c r="A25" s="36" t="s">
        <v>215</v>
      </c>
      <c r="B25" s="122">
        <f>SUM(B22:B24)</f>
        <v>0</v>
      </c>
      <c r="C25" s="122">
        <f>SUM(C22:C24)</f>
        <v>0</v>
      </c>
      <c r="D25" s="122">
        <f>SUM(D22:D24)</f>
        <v>0</v>
      </c>
      <c r="E25" s="123">
        <f>SUM(E22:E24)</f>
        <v>0</v>
      </c>
    </row>
    <row r="26" spans="1:18">
      <c r="A26" s="386" t="s">
        <v>216</v>
      </c>
      <c r="B26" s="460">
        <f>IFERROR(+B25/B9,0)</f>
        <v>0</v>
      </c>
      <c r="C26" s="460">
        <f>IFERROR(+C25/C9,0)</f>
        <v>0</v>
      </c>
      <c r="D26" s="460">
        <f>IFERROR(+D25/D9,0)</f>
        <v>0</v>
      </c>
      <c r="E26" s="461">
        <f>IFERROR(+E25/E9,0)</f>
        <v>0</v>
      </c>
    </row>
    <row r="27" spans="1:18">
      <c r="A27" s="36" t="s">
        <v>210</v>
      </c>
      <c r="B27" s="464" t="s">
        <v>293</v>
      </c>
      <c r="C27" s="464" t="s">
        <v>293</v>
      </c>
      <c r="D27" s="464" t="s">
        <v>293</v>
      </c>
      <c r="E27" s="465" t="s">
        <v>293</v>
      </c>
    </row>
    <row r="28" spans="1:18">
      <c r="A28" s="36" t="s">
        <v>211</v>
      </c>
      <c r="B28" s="464" t="s">
        <v>293</v>
      </c>
      <c r="C28" s="464" t="s">
        <v>293</v>
      </c>
      <c r="D28" s="464" t="s">
        <v>293</v>
      </c>
      <c r="E28" s="465" t="s">
        <v>293</v>
      </c>
    </row>
    <row r="29" spans="1:18">
      <c r="A29" s="462" t="s">
        <v>220</v>
      </c>
      <c r="B29" s="463" t="str">
        <f>+B8</f>
        <v>[Option 1]</v>
      </c>
      <c r="C29" s="463" t="str">
        <f>+C8</f>
        <v>[Option 2]</v>
      </c>
      <c r="D29" s="463" t="str">
        <f>+D8</f>
        <v>[Option 3]</v>
      </c>
      <c r="E29" s="471" t="str">
        <f>+E8</f>
        <v>[Option 4]</v>
      </c>
    </row>
    <row r="30" spans="1:18">
      <c r="A30" s="36" t="s">
        <v>355</v>
      </c>
      <c r="B30" s="388">
        <f>+'6. Detailed Pro Formas'!F38</f>
        <v>0</v>
      </c>
      <c r="C30" s="389"/>
      <c r="D30" s="389"/>
      <c r="E30" s="392"/>
      <c r="G30" s="22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36" t="s">
        <v>367</v>
      </c>
      <c r="B31" s="395">
        <v>0.15</v>
      </c>
      <c r="C31" s="396"/>
      <c r="D31" s="396"/>
      <c r="E31" s="397"/>
      <c r="G31" s="22"/>
    </row>
    <row r="32" spans="1:18">
      <c r="A32" s="36" t="s">
        <v>217</v>
      </c>
      <c r="B32" s="390">
        <f>+B30*B31</f>
        <v>0</v>
      </c>
      <c r="C32" s="391"/>
      <c r="D32" s="391"/>
      <c r="E32" s="393"/>
    </row>
    <row r="33" spans="1:5">
      <c r="A33" s="36" t="s">
        <v>219</v>
      </c>
      <c r="B33" s="387">
        <f>IFERROR(+B9/B16,0)</f>
        <v>0</v>
      </c>
      <c r="C33" s="387">
        <f>IFERROR(+C9/C16,0)</f>
        <v>0</v>
      </c>
      <c r="D33" s="387">
        <f>IFERROR(+D9/D16,0)</f>
        <v>0</v>
      </c>
      <c r="E33" s="398">
        <f>IFERROR(+E9/E16,0)</f>
        <v>0</v>
      </c>
    </row>
    <row r="34" spans="1:5">
      <c r="A34" s="36" t="s">
        <v>218</v>
      </c>
      <c r="B34" s="122">
        <f>+$B$32*B33</f>
        <v>0</v>
      </c>
      <c r="C34" s="122">
        <f>+$B$32*C33</f>
        <v>0</v>
      </c>
      <c r="D34" s="122">
        <f>+$B$32*D33</f>
        <v>0</v>
      </c>
      <c r="E34" s="123">
        <f>+$B$32*E33</f>
        <v>0</v>
      </c>
    </row>
    <row r="35" spans="1:5">
      <c r="A35" s="36" t="s">
        <v>358</v>
      </c>
      <c r="B35" s="122">
        <f>+B34-B9</f>
        <v>0</v>
      </c>
      <c r="C35" s="122">
        <f>+C34-C9</f>
        <v>0</v>
      </c>
      <c r="D35" s="122">
        <f>+D34-D9</f>
        <v>0</v>
      </c>
      <c r="E35" s="123">
        <f>+E34-E9</f>
        <v>0</v>
      </c>
    </row>
    <row r="36" spans="1:5">
      <c r="A36" s="36" t="s">
        <v>357</v>
      </c>
      <c r="B36" s="388">
        <f>+'3. Sources and Uses'!B17+'3. Sources and Uses'!B18</f>
        <v>0</v>
      </c>
      <c r="C36" s="388"/>
      <c r="D36" s="388"/>
      <c r="E36" s="602"/>
    </row>
    <row r="37" spans="1:5">
      <c r="A37" s="36" t="s">
        <v>359</v>
      </c>
      <c r="B37" s="122">
        <f>+B35+$B$36</f>
        <v>0</v>
      </c>
      <c r="C37" s="122">
        <f>+C35+$B$36</f>
        <v>0</v>
      </c>
      <c r="D37" s="122">
        <f>+D35+$B$36</f>
        <v>0</v>
      </c>
      <c r="E37" s="123">
        <f>+E35+$B$36</f>
        <v>0</v>
      </c>
    </row>
    <row r="38" spans="1:5">
      <c r="A38" s="462" t="s">
        <v>253</v>
      </c>
      <c r="B38" s="463" t="str">
        <f>+B8</f>
        <v>[Option 1]</v>
      </c>
      <c r="C38" s="463" t="str">
        <f>+C8</f>
        <v>[Option 2]</v>
      </c>
      <c r="D38" s="463" t="str">
        <f>+D8</f>
        <v>[Option 3]</v>
      </c>
      <c r="E38" s="471" t="str">
        <f>+E8</f>
        <v>[Option 4]</v>
      </c>
    </row>
    <row r="39" spans="1:5" ht="38.25">
      <c r="A39" s="38" t="s">
        <v>205</v>
      </c>
      <c r="B39" s="466" t="s">
        <v>296</v>
      </c>
      <c r="C39" s="466" t="s">
        <v>296</v>
      </c>
      <c r="D39" s="466" t="s">
        <v>296</v>
      </c>
      <c r="E39" s="467" t="s">
        <v>296</v>
      </c>
    </row>
    <row r="40" spans="1:5">
      <c r="A40" s="36" t="s">
        <v>206</v>
      </c>
      <c r="B40" s="466" t="s">
        <v>296</v>
      </c>
      <c r="C40" s="466" t="s">
        <v>296</v>
      </c>
      <c r="D40" s="466" t="s">
        <v>296</v>
      </c>
      <c r="E40" s="467" t="s">
        <v>296</v>
      </c>
    </row>
    <row r="41" spans="1:5">
      <c r="A41" s="36" t="s">
        <v>199</v>
      </c>
      <c r="B41" s="466" t="s">
        <v>296</v>
      </c>
      <c r="C41" s="466" t="s">
        <v>296</v>
      </c>
      <c r="D41" s="466" t="s">
        <v>296</v>
      </c>
      <c r="E41" s="467" t="s">
        <v>296</v>
      </c>
    </row>
    <row r="42" spans="1:5">
      <c r="A42" s="36" t="s">
        <v>372</v>
      </c>
      <c r="B42" s="466" t="s">
        <v>296</v>
      </c>
      <c r="C42" s="466" t="s">
        <v>296</v>
      </c>
      <c r="D42" s="466" t="s">
        <v>296</v>
      </c>
      <c r="E42" s="467" t="s">
        <v>296</v>
      </c>
    </row>
    <row r="43" spans="1:5">
      <c r="A43" s="36" t="s">
        <v>200</v>
      </c>
      <c r="B43" s="466" t="s">
        <v>296</v>
      </c>
      <c r="C43" s="466" t="s">
        <v>296</v>
      </c>
      <c r="D43" s="466" t="s">
        <v>296</v>
      </c>
      <c r="E43" s="467" t="s">
        <v>296</v>
      </c>
    </row>
    <row r="44" spans="1:5">
      <c r="A44" s="394" t="s">
        <v>12</v>
      </c>
      <c r="B44" s="469" t="s">
        <v>296</v>
      </c>
      <c r="C44" s="469" t="s">
        <v>296</v>
      </c>
      <c r="D44" s="469" t="s">
        <v>296</v>
      </c>
      <c r="E44" s="470" t="s">
        <v>296</v>
      </c>
    </row>
    <row r="45" spans="1:5">
      <c r="A45" s="12" t="s">
        <v>230</v>
      </c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  <row r="60" spans="1:5">
      <c r="A60" s="15"/>
      <c r="B60" s="15"/>
      <c r="C60" s="15"/>
      <c r="D60" s="15"/>
      <c r="E60" s="15"/>
    </row>
    <row r="61" spans="1:5">
      <c r="A61" s="15"/>
      <c r="B61" s="15"/>
      <c r="C61" s="15"/>
      <c r="D61" s="15"/>
      <c r="E61" s="15"/>
    </row>
    <row r="62" spans="1:5">
      <c r="A62" s="15"/>
      <c r="B62" s="15"/>
      <c r="C62" s="15"/>
      <c r="D62" s="15"/>
      <c r="E62" s="15"/>
    </row>
    <row r="63" spans="1:5">
      <c r="A63" s="166" t="s">
        <v>354</v>
      </c>
      <c r="B63" s="15"/>
      <c r="C63" s="15"/>
      <c r="D63" s="15"/>
      <c r="E63" s="15"/>
    </row>
    <row r="64" spans="1:5">
      <c r="A64" s="23" t="s">
        <v>204</v>
      </c>
      <c r="B64" s="15"/>
      <c r="C64" s="15"/>
      <c r="D64" s="15"/>
      <c r="E64" s="15"/>
    </row>
    <row r="65" spans="1:1">
      <c r="A65" s="23" t="s">
        <v>294</v>
      </c>
    </row>
    <row r="68" spans="1:1">
      <c r="A68" s="12"/>
    </row>
  </sheetData>
  <dataValidations count="1">
    <dataValidation type="list" allowBlank="1" showInputMessage="1" showErrorMessage="1" sqref="B14:E14">
      <formula1>$A$64:$A$65</formula1>
    </dataValidation>
  </dataValidations>
  <printOptions horizontalCentered="1"/>
  <pageMargins left="0.2" right="0.2" top="0.75" bottom="0.5" header="0.3" footer="0.3"/>
  <pageSetup orientation="portrait" horizontalDpi="0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A3" sqref="A3"/>
    </sheetView>
  </sheetViews>
  <sheetFormatPr defaultColWidth="11.42578125" defaultRowHeight="12.75"/>
  <cols>
    <col min="1" max="1" width="5.7109375" style="17" customWidth="1"/>
    <col min="2" max="2" width="96.42578125" style="12" customWidth="1"/>
    <col min="3" max="3" width="14.7109375" style="12" customWidth="1"/>
    <col min="4" max="16384" width="11.42578125" style="12"/>
  </cols>
  <sheetData>
    <row r="2" spans="1:10" s="56" customFormat="1" ht="15.75">
      <c r="A2" s="81" t="s">
        <v>435</v>
      </c>
      <c r="B2" s="82"/>
      <c r="C2" s="82"/>
    </row>
    <row r="3" spans="1:10">
      <c r="A3" s="14"/>
      <c r="B3" s="15"/>
      <c r="C3" s="15"/>
    </row>
    <row r="4" spans="1:10">
      <c r="A4" s="60" t="s">
        <v>251</v>
      </c>
      <c r="B4" s="61"/>
      <c r="C4" s="224" t="s">
        <v>45</v>
      </c>
    </row>
    <row r="5" spans="1:10">
      <c r="A5" s="62">
        <v>1</v>
      </c>
      <c r="B5" s="37" t="s">
        <v>246</v>
      </c>
      <c r="C5" s="70"/>
    </row>
    <row r="6" spans="1:10">
      <c r="A6" s="62">
        <f>+A5+1</f>
        <v>2</v>
      </c>
      <c r="B6" s="37" t="s">
        <v>34</v>
      </c>
      <c r="C6" s="70"/>
    </row>
    <row r="7" spans="1:10">
      <c r="A7" s="62">
        <f t="shared" ref="A7:A24" si="0">+A6+1</f>
        <v>3</v>
      </c>
      <c r="B7" s="58" t="s">
        <v>35</v>
      </c>
      <c r="C7" s="63"/>
    </row>
    <row r="8" spans="1:10">
      <c r="A8" s="62">
        <f t="shared" si="0"/>
        <v>4</v>
      </c>
      <c r="B8" s="58" t="s">
        <v>245</v>
      </c>
      <c r="C8" s="63"/>
    </row>
    <row r="9" spans="1:10">
      <c r="A9" s="62">
        <f t="shared" si="0"/>
        <v>5</v>
      </c>
      <c r="B9" s="23" t="s">
        <v>247</v>
      </c>
      <c r="C9" s="63"/>
      <c r="J9" s="549"/>
    </row>
    <row r="10" spans="1:10">
      <c r="A10" s="62">
        <f t="shared" si="0"/>
        <v>6</v>
      </c>
      <c r="B10" s="58" t="s">
        <v>363</v>
      </c>
      <c r="C10" s="63"/>
      <c r="J10" s="549"/>
    </row>
    <row r="11" spans="1:10">
      <c r="A11" s="62">
        <f t="shared" si="0"/>
        <v>7</v>
      </c>
      <c r="B11" s="58" t="s">
        <v>373</v>
      </c>
      <c r="C11" s="63"/>
      <c r="J11" s="549"/>
    </row>
    <row r="12" spans="1:10">
      <c r="A12" s="62">
        <f>+A11+1</f>
        <v>8</v>
      </c>
      <c r="B12" s="58" t="s">
        <v>362</v>
      </c>
      <c r="C12" s="63"/>
      <c r="J12" s="549"/>
    </row>
    <row r="13" spans="1:10">
      <c r="A13" s="62">
        <f t="shared" si="0"/>
        <v>9</v>
      </c>
      <c r="B13" s="582" t="s">
        <v>412</v>
      </c>
      <c r="C13" s="63"/>
      <c r="J13" s="549"/>
    </row>
    <row r="14" spans="1:10">
      <c r="A14" s="62">
        <f t="shared" si="0"/>
        <v>10</v>
      </c>
      <c r="B14" s="58" t="s">
        <v>364</v>
      </c>
      <c r="C14" s="63"/>
      <c r="J14" s="549"/>
    </row>
    <row r="15" spans="1:10">
      <c r="A15" s="62">
        <f t="shared" si="0"/>
        <v>11</v>
      </c>
      <c r="B15" s="58" t="s">
        <v>248</v>
      </c>
      <c r="C15" s="63"/>
      <c r="J15" s="549"/>
    </row>
    <row r="16" spans="1:10">
      <c r="A16" s="62">
        <f t="shared" si="0"/>
        <v>12</v>
      </c>
      <c r="B16" s="58" t="s">
        <v>370</v>
      </c>
      <c r="C16" s="63"/>
      <c r="J16" s="549"/>
    </row>
    <row r="17" spans="1:3">
      <c r="A17" s="62">
        <f t="shared" si="0"/>
        <v>13</v>
      </c>
      <c r="B17" s="590" t="s">
        <v>416</v>
      </c>
      <c r="C17" s="64"/>
    </row>
    <row r="18" spans="1:3">
      <c r="A18" s="62">
        <f t="shared" si="0"/>
        <v>14</v>
      </c>
      <c r="B18" s="59" t="s">
        <v>249</v>
      </c>
      <c r="C18" s="64"/>
    </row>
    <row r="19" spans="1:3">
      <c r="A19" s="62">
        <f t="shared" si="0"/>
        <v>15</v>
      </c>
      <c r="B19" s="58" t="s">
        <v>37</v>
      </c>
      <c r="C19" s="63"/>
    </row>
    <row r="20" spans="1:3">
      <c r="A20" s="62">
        <f t="shared" si="0"/>
        <v>16</v>
      </c>
      <c r="B20" s="58" t="s">
        <v>366</v>
      </c>
      <c r="C20" s="63"/>
    </row>
    <row r="21" spans="1:3">
      <c r="A21" s="62">
        <f t="shared" si="0"/>
        <v>17</v>
      </c>
      <c r="B21" s="58" t="s">
        <v>250</v>
      </c>
      <c r="C21" s="63"/>
    </row>
    <row r="22" spans="1:3">
      <c r="A22" s="62">
        <f t="shared" si="0"/>
        <v>18</v>
      </c>
      <c r="B22" s="58" t="s">
        <v>38</v>
      </c>
      <c r="C22" s="63"/>
    </row>
    <row r="23" spans="1:3">
      <c r="A23" s="62">
        <f t="shared" si="0"/>
        <v>19</v>
      </c>
      <c r="B23" s="58" t="s">
        <v>351</v>
      </c>
      <c r="C23" s="63"/>
    </row>
    <row r="24" spans="1:3">
      <c r="A24" s="62">
        <f t="shared" si="0"/>
        <v>20</v>
      </c>
      <c r="B24" s="58" t="s">
        <v>352</v>
      </c>
      <c r="C24" s="63"/>
    </row>
    <row r="25" spans="1:3">
      <c r="A25" s="551">
        <v>21</v>
      </c>
      <c r="B25" s="589" t="s">
        <v>413</v>
      </c>
      <c r="C25" s="63"/>
    </row>
    <row r="26" spans="1:3">
      <c r="A26" s="65" t="s">
        <v>223</v>
      </c>
      <c r="B26" s="55"/>
      <c r="C26" s="66" t="s">
        <v>45</v>
      </c>
    </row>
    <row r="27" spans="1:3">
      <c r="A27" s="62">
        <f>+A25+1</f>
        <v>22</v>
      </c>
      <c r="B27" s="58" t="s">
        <v>353</v>
      </c>
      <c r="C27" s="63"/>
    </row>
    <row r="28" spans="1:3">
      <c r="A28" s="62">
        <f>+A27+1</f>
        <v>23</v>
      </c>
      <c r="B28" s="58" t="s">
        <v>361</v>
      </c>
      <c r="C28" s="63"/>
    </row>
    <row r="29" spans="1:3">
      <c r="A29" s="62">
        <f>+A28+1</f>
        <v>24</v>
      </c>
      <c r="B29" s="58" t="s">
        <v>39</v>
      </c>
      <c r="C29" s="63"/>
    </row>
    <row r="30" spans="1:3">
      <c r="A30" s="62">
        <f>+A29+1</f>
        <v>25</v>
      </c>
      <c r="B30" s="582" t="s">
        <v>417</v>
      </c>
      <c r="C30" s="63"/>
    </row>
    <row r="31" spans="1:3">
      <c r="A31" s="62">
        <f>+A30+1</f>
        <v>26</v>
      </c>
      <c r="B31" s="58" t="s">
        <v>36</v>
      </c>
      <c r="C31" s="63"/>
    </row>
    <row r="32" spans="1:3">
      <c r="A32" s="62">
        <f>+A31+1</f>
        <v>27</v>
      </c>
      <c r="B32" s="543" t="s">
        <v>365</v>
      </c>
      <c r="C32" s="544"/>
    </row>
    <row r="33" spans="1:3">
      <c r="A33" s="65" t="s">
        <v>41</v>
      </c>
      <c r="B33" s="55"/>
      <c r="C33" s="66" t="s">
        <v>45</v>
      </c>
    </row>
    <row r="34" spans="1:3">
      <c r="A34" s="62">
        <f>+A32+1</f>
        <v>28</v>
      </c>
      <c r="B34" s="58" t="s">
        <v>42</v>
      </c>
      <c r="C34" s="63"/>
    </row>
    <row r="35" spans="1:3">
      <c r="A35" s="62">
        <f>+A34+1</f>
        <v>29</v>
      </c>
      <c r="B35" s="58" t="s">
        <v>43</v>
      </c>
      <c r="C35" s="63"/>
    </row>
    <row r="36" spans="1:3">
      <c r="A36" s="62">
        <f>+A35+1</f>
        <v>30</v>
      </c>
      <c r="B36" s="58" t="s">
        <v>40</v>
      </c>
      <c r="C36" s="63"/>
    </row>
    <row r="37" spans="1:3">
      <c r="A37" s="67">
        <f>+A36+1</f>
        <v>31</v>
      </c>
      <c r="B37" s="68" t="s">
        <v>44</v>
      </c>
      <c r="C37" s="69"/>
    </row>
    <row r="38" spans="1:3">
      <c r="A38" s="459" t="s">
        <v>255</v>
      </c>
    </row>
    <row r="39" spans="1:3">
      <c r="A39" s="12"/>
    </row>
  </sheetData>
  <printOptions horizontalCentered="1"/>
  <pageMargins left="0.2" right="0.2" top="0.75" bottom="0.5" header="0.3" footer="0.3"/>
  <pageSetup orientation="landscape" horizontalDpi="0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showGridLines="0" topLeftCell="A91" workbookViewId="0">
      <selection activeCell="M116" sqref="M116"/>
    </sheetView>
  </sheetViews>
  <sheetFormatPr defaultColWidth="11.42578125" defaultRowHeight="12.75" outlineLevelRow="1"/>
  <cols>
    <col min="1" max="2" width="4.140625" style="12" customWidth="1"/>
    <col min="3" max="3" width="34.28515625" style="12" customWidth="1"/>
    <col min="4" max="4" width="4.7109375" style="149" customWidth="1"/>
    <col min="5" max="5" width="8.85546875" style="150" customWidth="1"/>
    <col min="6" max="10" width="11.7109375" style="12" customWidth="1"/>
    <col min="11" max="11" width="11.7109375" style="32" customWidth="1"/>
    <col min="12" max="12" width="3.42578125" style="206" bestFit="1" customWidth="1"/>
    <col min="13" max="13" width="21.28515625" style="12" customWidth="1"/>
    <col min="14" max="14" width="50" style="12" bestFit="1" customWidth="1"/>
    <col min="15" max="19" width="11.42578125" style="12" customWidth="1"/>
    <col min="20" max="16384" width="11.42578125" style="12"/>
  </cols>
  <sheetData>
    <row r="1" spans="1:12" ht="12.75" customHeight="1">
      <c r="A1" s="15"/>
      <c r="B1" s="15"/>
      <c r="C1" s="15"/>
      <c r="D1" s="142"/>
      <c r="E1" s="143"/>
      <c r="F1" s="15"/>
      <c r="G1" s="15"/>
      <c r="H1" s="15"/>
      <c r="I1" s="15"/>
      <c r="J1" s="15"/>
      <c r="K1" s="15"/>
      <c r="L1" s="141"/>
    </row>
    <row r="2" spans="1:12" s="56" customFormat="1" ht="15.75">
      <c r="B2" s="82" t="s">
        <v>429</v>
      </c>
      <c r="C2" s="82"/>
      <c r="D2" s="82"/>
      <c r="E2" s="82"/>
      <c r="F2" s="82"/>
      <c r="G2" s="82"/>
      <c r="H2" s="82"/>
      <c r="I2" s="82"/>
      <c r="J2" s="82"/>
      <c r="K2" s="82"/>
    </row>
    <row r="3" spans="1:12" ht="12" customHeight="1">
      <c r="A3" s="15"/>
      <c r="B3" s="15"/>
      <c r="C3" s="15"/>
      <c r="D3" s="142"/>
      <c r="E3" s="143"/>
      <c r="F3" s="15"/>
      <c r="G3" s="15"/>
      <c r="H3" s="15"/>
      <c r="I3" s="15"/>
      <c r="J3" s="15"/>
      <c r="K3" s="15"/>
      <c r="L3" s="144"/>
    </row>
    <row r="4" spans="1:12" ht="12.75" customHeight="1">
      <c r="A4" s="21"/>
      <c r="B4" s="222"/>
      <c r="C4" s="247"/>
      <c r="D4" s="223"/>
      <c r="E4" s="247"/>
      <c r="F4" s="223" t="s">
        <v>66</v>
      </c>
      <c r="G4" s="223" t="s">
        <v>67</v>
      </c>
      <c r="H4" s="223" t="s">
        <v>2</v>
      </c>
      <c r="I4" s="223" t="s">
        <v>3</v>
      </c>
      <c r="J4" s="223" t="s">
        <v>4</v>
      </c>
      <c r="K4" s="224" t="s">
        <v>5</v>
      </c>
      <c r="L4" s="145"/>
    </row>
    <row r="5" spans="1:12" ht="12.75" customHeight="1">
      <c r="A5" s="21"/>
      <c r="B5" s="225"/>
      <c r="C5" s="152"/>
      <c r="D5" s="153" t="s">
        <v>92</v>
      </c>
      <c r="E5" s="153" t="s">
        <v>12</v>
      </c>
      <c r="F5" s="153" t="s">
        <v>68</v>
      </c>
      <c r="G5" s="153" t="s">
        <v>69</v>
      </c>
      <c r="H5" s="153" t="s">
        <v>70</v>
      </c>
      <c r="I5" s="153" t="s">
        <v>71</v>
      </c>
      <c r="J5" s="153" t="s">
        <v>71</v>
      </c>
      <c r="K5" s="66" t="s">
        <v>72</v>
      </c>
      <c r="L5" s="145"/>
    </row>
    <row r="6" spans="1:12" ht="12.75" customHeight="1">
      <c r="B6" s="601" t="s">
        <v>428</v>
      </c>
      <c r="C6" s="49"/>
      <c r="D6" s="154" t="s">
        <v>73</v>
      </c>
      <c r="E6" s="143"/>
      <c r="F6" s="155" t="s">
        <v>74</v>
      </c>
      <c r="G6" s="155" t="s">
        <v>74</v>
      </c>
      <c r="H6" s="155" t="s">
        <v>74</v>
      </c>
      <c r="I6" s="155" t="s">
        <v>74</v>
      </c>
      <c r="J6" s="155" t="s">
        <v>74</v>
      </c>
      <c r="K6" s="248" t="s">
        <v>74</v>
      </c>
      <c r="L6" s="141"/>
    </row>
    <row r="7" spans="1:12" ht="12.75" customHeight="1">
      <c r="A7" s="154"/>
      <c r="B7" s="330"/>
      <c r="C7" s="49"/>
      <c r="D7" s="15" t="s">
        <v>75</v>
      </c>
      <c r="E7" s="143"/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3">
        <v>0</v>
      </c>
      <c r="L7" s="141"/>
    </row>
    <row r="8" spans="1:12" ht="12.75" customHeight="1">
      <c r="A8" s="154"/>
      <c r="B8" s="330"/>
      <c r="C8" s="49"/>
      <c r="D8" s="15" t="s">
        <v>76</v>
      </c>
      <c r="E8" s="143"/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3">
        <v>0</v>
      </c>
      <c r="L8" s="141"/>
    </row>
    <row r="9" spans="1:12" ht="12.75" customHeight="1">
      <c r="A9" s="154"/>
      <c r="B9" s="330"/>
      <c r="C9" s="49"/>
      <c r="D9" s="15" t="s">
        <v>77</v>
      </c>
      <c r="E9" s="143"/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3">
        <v>0</v>
      </c>
      <c r="L9" s="141"/>
    </row>
    <row r="10" spans="1:12" ht="12.75" customHeight="1">
      <c r="A10" s="154"/>
      <c r="B10" s="330"/>
      <c r="C10" s="49"/>
      <c r="D10" s="15" t="s">
        <v>78</v>
      </c>
      <c r="E10" s="143"/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3">
        <v>0</v>
      </c>
      <c r="L10" s="141"/>
    </row>
    <row r="11" spans="1:12" ht="12.75" customHeight="1">
      <c r="A11" s="154"/>
      <c r="B11" s="330"/>
      <c r="C11" s="49"/>
      <c r="D11" s="15" t="s">
        <v>79</v>
      </c>
      <c r="E11" s="143"/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3">
        <v>0</v>
      </c>
      <c r="L11" s="141"/>
    </row>
    <row r="12" spans="1:12" ht="12.75" customHeight="1">
      <c r="A12" s="154"/>
      <c r="B12" s="330"/>
      <c r="C12" s="49"/>
      <c r="D12" s="15" t="s">
        <v>80</v>
      </c>
      <c r="E12" s="143"/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3">
        <v>0</v>
      </c>
      <c r="L12" s="141"/>
    </row>
    <row r="13" spans="1:12" ht="12.75" customHeight="1">
      <c r="A13" s="154"/>
      <c r="B13" s="330"/>
      <c r="C13" s="49"/>
      <c r="D13" s="15" t="s">
        <v>81</v>
      </c>
      <c r="E13" s="143"/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3">
        <v>0</v>
      </c>
      <c r="L13" s="141"/>
    </row>
    <row r="14" spans="1:12" ht="12.75" customHeight="1">
      <c r="A14" s="154"/>
      <c r="B14" s="330"/>
      <c r="C14" s="49"/>
      <c r="D14" s="15" t="s">
        <v>82</v>
      </c>
      <c r="E14" s="143"/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3">
        <v>0</v>
      </c>
      <c r="L14" s="141"/>
    </row>
    <row r="15" spans="1:12" ht="12.75" customHeight="1">
      <c r="A15" s="154"/>
      <c r="B15" s="330"/>
      <c r="C15" s="49"/>
      <c r="D15" s="15" t="s">
        <v>83</v>
      </c>
      <c r="E15" s="143"/>
      <c r="F15" s="294">
        <v>0</v>
      </c>
      <c r="G15" s="294">
        <v>0</v>
      </c>
      <c r="H15" s="294">
        <v>0</v>
      </c>
      <c r="I15" s="294">
        <v>0</v>
      </c>
      <c r="J15" s="294">
        <v>0</v>
      </c>
      <c r="K15" s="293">
        <v>0</v>
      </c>
      <c r="L15" s="141"/>
    </row>
    <row r="16" spans="1:12" ht="12.75" customHeight="1" outlineLevel="1">
      <c r="A16" s="154"/>
      <c r="B16" s="330"/>
      <c r="C16" s="49"/>
      <c r="D16" s="15" t="s">
        <v>84</v>
      </c>
      <c r="E16" s="143"/>
      <c r="F16" s="294">
        <v>0</v>
      </c>
      <c r="G16" s="294">
        <v>0</v>
      </c>
      <c r="H16" s="294">
        <v>0</v>
      </c>
      <c r="I16" s="294">
        <v>0</v>
      </c>
      <c r="J16" s="294">
        <v>0</v>
      </c>
      <c r="K16" s="293">
        <v>0</v>
      </c>
      <c r="L16" s="141"/>
    </row>
    <row r="17" spans="1:13" ht="12.75" customHeight="1" outlineLevel="1">
      <c r="A17" s="154"/>
      <c r="B17" s="330"/>
      <c r="C17" s="49"/>
      <c r="D17" s="15" t="s">
        <v>85</v>
      </c>
      <c r="E17" s="143"/>
      <c r="F17" s="294">
        <v>0</v>
      </c>
      <c r="G17" s="294">
        <v>0</v>
      </c>
      <c r="H17" s="294">
        <v>0</v>
      </c>
      <c r="I17" s="294">
        <v>0</v>
      </c>
      <c r="J17" s="294">
        <v>0</v>
      </c>
      <c r="K17" s="293">
        <v>0</v>
      </c>
      <c r="L17" s="141"/>
    </row>
    <row r="18" spans="1:13" ht="12.75" customHeight="1" outlineLevel="1" collapsed="1">
      <c r="A18" s="154"/>
      <c r="B18" s="330"/>
      <c r="C18" s="49"/>
      <c r="D18" s="15" t="s">
        <v>86</v>
      </c>
      <c r="E18" s="143"/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3">
        <v>0</v>
      </c>
      <c r="L18" s="141"/>
    </row>
    <row r="19" spans="1:13" ht="12.75" customHeight="1" outlineLevel="1">
      <c r="A19" s="154"/>
      <c r="B19" s="331"/>
      <c r="C19" s="332"/>
      <c r="D19" s="15" t="s">
        <v>87</v>
      </c>
      <c r="E19" s="143"/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6">
        <v>0</v>
      </c>
      <c r="L19" s="141"/>
    </row>
    <row r="20" spans="1:13" ht="12.75" customHeight="1">
      <c r="B20" s="249" t="s">
        <v>88</v>
      </c>
      <c r="C20" s="250"/>
      <c r="D20" s="251"/>
      <c r="E20" s="252"/>
      <c r="F20" s="253">
        <f t="shared" ref="F20:K20" si="0">SUM(F7:F19)</f>
        <v>0</v>
      </c>
      <c r="G20" s="253">
        <f t="shared" si="0"/>
        <v>0</v>
      </c>
      <c r="H20" s="253">
        <f t="shared" si="0"/>
        <v>0</v>
      </c>
      <c r="I20" s="253">
        <f t="shared" si="0"/>
        <v>0</v>
      </c>
      <c r="J20" s="253">
        <f t="shared" si="0"/>
        <v>0</v>
      </c>
      <c r="K20" s="254">
        <f t="shared" si="0"/>
        <v>0</v>
      </c>
      <c r="L20" s="146"/>
    </row>
    <row r="21" spans="1:13" ht="12.75" customHeight="1">
      <c r="B21" s="189" t="s">
        <v>141</v>
      </c>
      <c r="C21" s="154"/>
      <c r="D21" s="190"/>
      <c r="E21" s="191"/>
      <c r="F21" s="297">
        <v>0</v>
      </c>
      <c r="G21" s="298">
        <v>0</v>
      </c>
      <c r="H21" s="298">
        <v>0</v>
      </c>
      <c r="I21" s="298">
        <v>0</v>
      </c>
      <c r="J21" s="298">
        <v>0</v>
      </c>
      <c r="K21" s="299">
        <v>0</v>
      </c>
      <c r="L21" s="146"/>
    </row>
    <row r="22" spans="1:13" ht="12.75" customHeight="1">
      <c r="B22" s="193" t="s">
        <v>89</v>
      </c>
      <c r="C22" s="157"/>
      <c r="D22" s="158"/>
      <c r="E22" s="159"/>
      <c r="F22" s="23"/>
      <c r="G22" s="160">
        <f>IFERROR((G20-F20)/F20,0)</f>
        <v>0</v>
      </c>
      <c r="H22" s="160">
        <f>IFERROR((H20-G20)/G20,0)</f>
        <v>0</v>
      </c>
      <c r="I22" s="160">
        <f>IFERROR((I20-H20)/H20,0)</f>
        <v>0</v>
      </c>
      <c r="J22" s="160">
        <f>IFERROR((J20-I20)/I20,0)</f>
        <v>0</v>
      </c>
      <c r="K22" s="255">
        <f>IFERROR((K20-J20)/J20,0)</f>
        <v>0</v>
      </c>
      <c r="L22" s="146"/>
    </row>
    <row r="23" spans="1:13" ht="12.75" hidden="1" customHeight="1">
      <c r="B23" s="249" t="s">
        <v>88</v>
      </c>
      <c r="C23" s="250"/>
      <c r="D23" s="251"/>
      <c r="E23" s="252"/>
      <c r="F23" s="253">
        <f t="shared" ref="F23:K23" si="1">F20</f>
        <v>0</v>
      </c>
      <c r="G23" s="253">
        <f t="shared" si="1"/>
        <v>0</v>
      </c>
      <c r="H23" s="253">
        <f t="shared" si="1"/>
        <v>0</v>
      </c>
      <c r="I23" s="253">
        <f t="shared" si="1"/>
        <v>0</v>
      </c>
      <c r="J23" s="253">
        <f t="shared" si="1"/>
        <v>0</v>
      </c>
      <c r="K23" s="256">
        <f t="shared" si="1"/>
        <v>0</v>
      </c>
      <c r="L23" s="146"/>
    </row>
    <row r="24" spans="1:13" ht="12.75" customHeight="1">
      <c r="B24" s="257" t="s">
        <v>90</v>
      </c>
      <c r="C24" s="161"/>
      <c r="D24" s="162"/>
      <c r="E24" s="163"/>
      <c r="F24" s="164">
        <f t="shared" ref="F24:K24" si="2">IFERROR(F20/$K$20,0)</f>
        <v>0</v>
      </c>
      <c r="G24" s="164">
        <f t="shared" si="2"/>
        <v>0</v>
      </c>
      <c r="H24" s="164">
        <f t="shared" si="2"/>
        <v>0</v>
      </c>
      <c r="I24" s="164">
        <f t="shared" si="2"/>
        <v>0</v>
      </c>
      <c r="J24" s="164">
        <f t="shared" si="2"/>
        <v>0</v>
      </c>
      <c r="K24" s="258">
        <f t="shared" si="2"/>
        <v>0</v>
      </c>
      <c r="L24" s="146"/>
    </row>
    <row r="25" spans="1:13" ht="12.75" customHeight="1">
      <c r="A25" s="157"/>
      <c r="B25" s="189"/>
      <c r="C25" s="157"/>
      <c r="D25" s="142"/>
      <c r="E25" s="143"/>
      <c r="F25" s="15"/>
      <c r="G25" s="15"/>
      <c r="H25" s="15"/>
      <c r="I25" s="15"/>
      <c r="J25" s="27"/>
      <c r="K25" s="16"/>
      <c r="L25" s="146"/>
    </row>
    <row r="26" spans="1:13" ht="12.75" customHeight="1">
      <c r="B26" s="238" t="s">
        <v>91</v>
      </c>
      <c r="C26" s="247"/>
      <c r="D26" s="223" t="s">
        <v>92</v>
      </c>
      <c r="E26" s="223" t="s">
        <v>12</v>
      </c>
      <c r="F26" s="223" t="str">
        <f t="shared" ref="F26:K26" si="3">+F5</f>
        <v>SY 20-21</v>
      </c>
      <c r="G26" s="223" t="str">
        <f t="shared" si="3"/>
        <v>SY 21-22</v>
      </c>
      <c r="H26" s="223" t="str">
        <f t="shared" si="3"/>
        <v>SY 22-23</v>
      </c>
      <c r="I26" s="223" t="str">
        <f t="shared" si="3"/>
        <v>SY 23-24</v>
      </c>
      <c r="J26" s="223" t="str">
        <f t="shared" si="3"/>
        <v>SY 23-24</v>
      </c>
      <c r="K26" s="224" t="str">
        <f t="shared" si="3"/>
        <v>SY 24-25</v>
      </c>
      <c r="L26" s="141"/>
    </row>
    <row r="27" spans="1:13" ht="12.75" customHeight="1">
      <c r="A27" s="157"/>
      <c r="B27" s="214" t="s">
        <v>155</v>
      </c>
      <c r="C27" s="23"/>
      <c r="D27" s="300">
        <v>0.02</v>
      </c>
      <c r="E27" s="301">
        <v>0</v>
      </c>
      <c r="F27" s="239">
        <f>F20*$E$27</f>
        <v>0</v>
      </c>
      <c r="G27" s="239">
        <f>G20*$E$27*(1+$D$27)^G133</f>
        <v>0</v>
      </c>
      <c r="H27" s="239">
        <f>H20*$E$27*(1+$D$27)^H133</f>
        <v>0</v>
      </c>
      <c r="I27" s="239">
        <f>I20*$E$27*(1+$D$27)^I133</f>
        <v>0</v>
      </c>
      <c r="J27" s="239">
        <f>J20*$E$27*(1+$D$27)^J133</f>
        <v>0</v>
      </c>
      <c r="K27" s="244">
        <f>K20*$E$27*(1+$D$27)^K133</f>
        <v>0</v>
      </c>
      <c r="L27" s="12"/>
    </row>
    <row r="28" spans="1:13" ht="12.75" customHeight="1">
      <c r="A28" s="170"/>
      <c r="B28" s="214" t="s">
        <v>244</v>
      </c>
      <c r="C28" s="23"/>
      <c r="D28" s="302">
        <f>+$D$27</f>
        <v>0.02</v>
      </c>
      <c r="E28" s="303">
        <v>0</v>
      </c>
      <c r="F28" s="239">
        <f>+F20*F21*$E$28</f>
        <v>0</v>
      </c>
      <c r="G28" s="239">
        <f>+G20*G21*$E$28*(1+$D$28)^G133</f>
        <v>0</v>
      </c>
      <c r="H28" s="239">
        <f>+H20*H21*$E$28*(1+$D$28)^H133</f>
        <v>0</v>
      </c>
      <c r="I28" s="239">
        <f>+I20*I21*$E$28*(1+$D$28)^I133</f>
        <v>0</v>
      </c>
      <c r="J28" s="239">
        <f>+J20*J21*$E$28*(1+$D$28)^J133</f>
        <v>0</v>
      </c>
      <c r="K28" s="244">
        <f>+K20*K21*$E$28*(1+$D$28)^K133</f>
        <v>0</v>
      </c>
      <c r="L28" s="12"/>
      <c r="M28" s="28"/>
    </row>
    <row r="29" spans="1:13" ht="12.75" customHeight="1">
      <c r="A29" s="170"/>
      <c r="B29" s="554" t="s">
        <v>310</v>
      </c>
      <c r="C29" s="23"/>
      <c r="D29" s="239"/>
      <c r="E29" s="239"/>
      <c r="F29" s="239">
        <f>+F30+F31</f>
        <v>0</v>
      </c>
      <c r="G29" s="239">
        <f t="shared" ref="G29:K29" si="4">+G30+G31</f>
        <v>0</v>
      </c>
      <c r="H29" s="239">
        <f t="shared" si="4"/>
        <v>0</v>
      </c>
      <c r="I29" s="239">
        <f t="shared" si="4"/>
        <v>0</v>
      </c>
      <c r="J29" s="239">
        <f t="shared" si="4"/>
        <v>0</v>
      </c>
      <c r="K29" s="244">
        <f t="shared" si="4"/>
        <v>0</v>
      </c>
      <c r="L29" s="12"/>
      <c r="M29" s="28"/>
    </row>
    <row r="30" spans="1:13" ht="12.75" customHeight="1">
      <c r="A30" s="170"/>
      <c r="B30" s="554"/>
      <c r="C30" s="562" t="s">
        <v>378</v>
      </c>
      <c r="D30" s="302" t="s">
        <v>93</v>
      </c>
      <c r="E30" s="303">
        <v>0</v>
      </c>
      <c r="F30" s="239">
        <f>+$E$30*F20</f>
        <v>0</v>
      </c>
      <c r="G30" s="239">
        <f t="shared" ref="G30:K30" si="5">+$E$30*G20</f>
        <v>0</v>
      </c>
      <c r="H30" s="239">
        <f t="shared" si="5"/>
        <v>0</v>
      </c>
      <c r="I30" s="239">
        <f t="shared" si="5"/>
        <v>0</v>
      </c>
      <c r="J30" s="239">
        <f t="shared" si="5"/>
        <v>0</v>
      </c>
      <c r="K30" s="244">
        <f t="shared" si="5"/>
        <v>0</v>
      </c>
      <c r="L30" s="12"/>
      <c r="M30" s="28"/>
    </row>
    <row r="31" spans="1:13" ht="12.75" customHeight="1">
      <c r="A31" s="170"/>
      <c r="B31" s="554"/>
      <c r="C31" s="562" t="s">
        <v>379</v>
      </c>
      <c r="D31" s="302">
        <f>+$D$27</f>
        <v>0.02</v>
      </c>
      <c r="E31" s="313" t="s">
        <v>93</v>
      </c>
      <c r="F31" s="314">
        <v>0</v>
      </c>
      <c r="G31" s="239">
        <f>$F$31*(1+$D$31)^G133</f>
        <v>0</v>
      </c>
      <c r="H31" s="239">
        <f>$F$31*(1+$D$31)^H133</f>
        <v>0</v>
      </c>
      <c r="I31" s="239">
        <f>$F$31*(1+$D$31)^I133</f>
        <v>0</v>
      </c>
      <c r="J31" s="239">
        <f>$F$31*(1+$D$31)^J133</f>
        <v>0</v>
      </c>
      <c r="K31" s="244">
        <f>$F$31*(1+$D$31)^K133</f>
        <v>0</v>
      </c>
      <c r="L31" s="12"/>
      <c r="M31" s="28"/>
    </row>
    <row r="32" spans="1:13" ht="12.75" customHeight="1">
      <c r="A32" s="170"/>
      <c r="B32" s="214" t="s">
        <v>106</v>
      </c>
      <c r="C32" s="23"/>
      <c r="D32" s="302"/>
      <c r="E32" s="304"/>
      <c r="F32" s="239">
        <f t="shared" ref="F32:K32" si="6">SUM(F33:F34)</f>
        <v>0</v>
      </c>
      <c r="G32" s="239">
        <f t="shared" si="6"/>
        <v>0</v>
      </c>
      <c r="H32" s="239">
        <f t="shared" si="6"/>
        <v>0</v>
      </c>
      <c r="I32" s="239">
        <f t="shared" si="6"/>
        <v>0</v>
      </c>
      <c r="J32" s="239">
        <f t="shared" si="6"/>
        <v>0</v>
      </c>
      <c r="K32" s="244">
        <f t="shared" si="6"/>
        <v>0</v>
      </c>
      <c r="L32" s="12"/>
      <c r="M32" s="28"/>
    </row>
    <row r="33" spans="1:13" ht="12.75" customHeight="1">
      <c r="A33" s="170"/>
      <c r="B33" s="215"/>
      <c r="C33" s="22" t="s">
        <v>156</v>
      </c>
      <c r="D33" s="302" t="s">
        <v>93</v>
      </c>
      <c r="E33" s="304">
        <v>0</v>
      </c>
      <c r="F33" s="239">
        <f t="shared" ref="F33:K33" si="7">+$E$33*F27</f>
        <v>0</v>
      </c>
      <c r="G33" s="239">
        <f t="shared" si="7"/>
        <v>0</v>
      </c>
      <c r="H33" s="239">
        <f t="shared" si="7"/>
        <v>0</v>
      </c>
      <c r="I33" s="239">
        <f t="shared" si="7"/>
        <v>0</v>
      </c>
      <c r="J33" s="239">
        <f t="shared" si="7"/>
        <v>0</v>
      </c>
      <c r="K33" s="244">
        <f t="shared" si="7"/>
        <v>0</v>
      </c>
      <c r="L33" s="12"/>
    </row>
    <row r="34" spans="1:13" ht="12.75" customHeight="1">
      <c r="A34" s="170"/>
      <c r="B34" s="215"/>
      <c r="C34" s="22" t="s">
        <v>157</v>
      </c>
      <c r="D34" s="302" t="s">
        <v>93</v>
      </c>
      <c r="E34" s="304">
        <v>0</v>
      </c>
      <c r="F34" s="239">
        <f t="shared" ref="F34:K34" si="8">+$E$34*F27</f>
        <v>0</v>
      </c>
      <c r="G34" s="239">
        <f t="shared" si="8"/>
        <v>0</v>
      </c>
      <c r="H34" s="239">
        <f t="shared" si="8"/>
        <v>0</v>
      </c>
      <c r="I34" s="239">
        <f t="shared" si="8"/>
        <v>0</v>
      </c>
      <c r="J34" s="239">
        <f t="shared" si="8"/>
        <v>0</v>
      </c>
      <c r="K34" s="244">
        <f t="shared" si="8"/>
        <v>0</v>
      </c>
      <c r="L34" s="171"/>
    </row>
    <row r="35" spans="1:13" ht="12.75" customHeight="1">
      <c r="A35" s="170"/>
      <c r="B35" s="554" t="s">
        <v>374</v>
      </c>
      <c r="C35" s="23"/>
      <c r="D35" s="302" t="s">
        <v>93</v>
      </c>
      <c r="E35" s="303">
        <v>0</v>
      </c>
      <c r="F35" s="239">
        <f>+$E$35*F20</f>
        <v>0</v>
      </c>
      <c r="G35" s="239">
        <f t="shared" ref="G35:K35" si="9">+$E$35*G20</f>
        <v>0</v>
      </c>
      <c r="H35" s="239">
        <f t="shared" si="9"/>
        <v>0</v>
      </c>
      <c r="I35" s="239">
        <f t="shared" si="9"/>
        <v>0</v>
      </c>
      <c r="J35" s="239">
        <f t="shared" si="9"/>
        <v>0</v>
      </c>
      <c r="K35" s="244">
        <f t="shared" si="9"/>
        <v>0</v>
      </c>
      <c r="L35" s="12"/>
    </row>
    <row r="36" spans="1:13" ht="12.75" customHeight="1">
      <c r="A36" s="170"/>
      <c r="B36" s="214" t="s">
        <v>107</v>
      </c>
      <c r="C36" s="23"/>
      <c r="D36" s="302">
        <f>+$D$27</f>
        <v>0.02</v>
      </c>
      <c r="E36" s="311" t="s">
        <v>93</v>
      </c>
      <c r="F36" s="314">
        <v>0</v>
      </c>
      <c r="G36" s="239">
        <f>$F$36*(1+$D$36)^G133</f>
        <v>0</v>
      </c>
      <c r="H36" s="239">
        <f>$F$36*(1+$D$36)^H133</f>
        <v>0</v>
      </c>
      <c r="I36" s="239">
        <f>$F$36*(1+$D$36)^I133</f>
        <v>0</v>
      </c>
      <c r="J36" s="239">
        <f>$F$36*(1+$D$36)^J133</f>
        <v>0</v>
      </c>
      <c r="K36" s="244">
        <f>$F$36*(1+$D$36)^K133</f>
        <v>0</v>
      </c>
      <c r="L36" s="12"/>
    </row>
    <row r="37" spans="1:13" ht="12.75" customHeight="1">
      <c r="A37" s="170"/>
      <c r="B37" s="214" t="s">
        <v>108</v>
      </c>
      <c r="C37" s="23"/>
      <c r="D37" s="302">
        <f>+$D$27</f>
        <v>0.02</v>
      </c>
      <c r="E37" s="305">
        <v>0</v>
      </c>
      <c r="F37" s="239">
        <f>+F20*$E$37</f>
        <v>0</v>
      </c>
      <c r="G37" s="239">
        <f>+G20*$E$37*(1+$D$37)^G133</f>
        <v>0</v>
      </c>
      <c r="H37" s="239">
        <f>+H20*$E$37*(1+$D$37)^H133</f>
        <v>0</v>
      </c>
      <c r="I37" s="239">
        <f>+I20*$E$37*(1+$D$37)^I133</f>
        <v>0</v>
      </c>
      <c r="J37" s="239">
        <f>+J20*$E$37*(1+$D$37)^J133</f>
        <v>0</v>
      </c>
      <c r="K37" s="244">
        <f>+K20*$E$37*(1+$D$37)^K133</f>
        <v>0</v>
      </c>
      <c r="L37" s="146"/>
    </row>
    <row r="38" spans="1:13" ht="12.75" customHeight="1">
      <c r="B38" s="213" t="s">
        <v>94</v>
      </c>
      <c r="C38" s="259"/>
      <c r="D38" s="260"/>
      <c r="E38" s="261"/>
      <c r="F38" s="262">
        <f>SUM(F27:F37)-F30-F31-F33-F34</f>
        <v>0</v>
      </c>
      <c r="G38" s="262">
        <f t="shared" ref="G38:K38" si="10">SUM(G27:G37)-G30-G31-G33-G34</f>
        <v>0</v>
      </c>
      <c r="H38" s="262">
        <f t="shared" si="10"/>
        <v>0</v>
      </c>
      <c r="I38" s="262">
        <f t="shared" si="10"/>
        <v>0</v>
      </c>
      <c r="J38" s="262">
        <f t="shared" si="10"/>
        <v>0</v>
      </c>
      <c r="K38" s="263">
        <f t="shared" si="10"/>
        <v>0</v>
      </c>
      <c r="L38" s="146"/>
      <c r="M38" s="555"/>
    </row>
    <row r="39" spans="1:13" ht="12.75" customHeight="1" thickBot="1">
      <c r="B39" s="264" t="s">
        <v>89</v>
      </c>
      <c r="C39" s="172"/>
      <c r="D39" s="173"/>
      <c r="E39" s="174"/>
      <c r="F39" s="172"/>
      <c r="G39" s="175">
        <f>IFERROR(G38/F38-1,0)</f>
        <v>0</v>
      </c>
      <c r="H39" s="175">
        <f>IFERROR(H38/G38-1,0)</f>
        <v>0</v>
      </c>
      <c r="I39" s="175">
        <f>IFERROR(I38/H38-1,0)</f>
        <v>0</v>
      </c>
      <c r="J39" s="175">
        <f>IFERROR(J38/I38-1,0)</f>
        <v>0</v>
      </c>
      <c r="K39" s="265">
        <f>IFERROR(K38/J38-1,0)</f>
        <v>0</v>
      </c>
      <c r="L39" s="146"/>
    </row>
    <row r="40" spans="1:13" ht="12.75" customHeight="1" thickTop="1">
      <c r="A40" s="157"/>
      <c r="B40" s="189"/>
      <c r="C40" s="20"/>
      <c r="D40" s="176"/>
      <c r="E40" s="177"/>
      <c r="F40" s="178"/>
      <c r="G40" s="178"/>
      <c r="H40" s="179"/>
      <c r="I40" s="147"/>
      <c r="J40" s="147"/>
      <c r="K40" s="266"/>
      <c r="L40" s="146"/>
    </row>
    <row r="41" spans="1:13" ht="12.75" customHeight="1">
      <c r="B41" s="238" t="s">
        <v>95</v>
      </c>
      <c r="C41" s="247"/>
      <c r="D41" s="223" t="str">
        <f>+D26</f>
        <v>Escal.</v>
      </c>
      <c r="E41" s="223" t="str">
        <f>+E26</f>
        <v>Other</v>
      </c>
      <c r="F41" s="223" t="str">
        <f t="shared" ref="F41:K41" si="11">+F5</f>
        <v>SY 20-21</v>
      </c>
      <c r="G41" s="223" t="str">
        <f t="shared" si="11"/>
        <v>SY 21-22</v>
      </c>
      <c r="H41" s="223" t="str">
        <f t="shared" si="11"/>
        <v>SY 22-23</v>
      </c>
      <c r="I41" s="223" t="str">
        <f t="shared" si="11"/>
        <v>SY 23-24</v>
      </c>
      <c r="J41" s="223" t="str">
        <f t="shared" si="11"/>
        <v>SY 23-24</v>
      </c>
      <c r="K41" s="224" t="str">
        <f t="shared" si="11"/>
        <v>SY 24-25</v>
      </c>
      <c r="L41" s="146"/>
    </row>
    <row r="42" spans="1:13" ht="12.75" customHeight="1">
      <c r="A42" s="157"/>
      <c r="B42" s="267" t="s">
        <v>96</v>
      </c>
      <c r="C42" s="268"/>
      <c r="D42" s="181"/>
      <c r="E42" s="182"/>
      <c r="F42" s="240">
        <f>F43+F48</f>
        <v>0</v>
      </c>
      <c r="G42" s="240">
        <f t="shared" ref="G42:K42" si="12">G43+G48</f>
        <v>0</v>
      </c>
      <c r="H42" s="240">
        <f t="shared" si="12"/>
        <v>0</v>
      </c>
      <c r="I42" s="240">
        <f t="shared" si="12"/>
        <v>0</v>
      </c>
      <c r="J42" s="240">
        <f t="shared" si="12"/>
        <v>0</v>
      </c>
      <c r="K42" s="269">
        <f t="shared" si="12"/>
        <v>0</v>
      </c>
      <c r="L42" s="146"/>
    </row>
    <row r="43" spans="1:13" ht="12.75" customHeight="1">
      <c r="A43" s="157"/>
      <c r="B43" s="214" t="s">
        <v>109</v>
      </c>
      <c r="C43" s="23"/>
      <c r="D43" s="183"/>
      <c r="E43" s="184"/>
      <c r="F43" s="239">
        <f>SUM(F44:F47)</f>
        <v>0</v>
      </c>
      <c r="G43" s="239">
        <f t="shared" ref="G43:K43" si="13">SUM(G44:G47)</f>
        <v>0</v>
      </c>
      <c r="H43" s="239">
        <f t="shared" si="13"/>
        <v>0</v>
      </c>
      <c r="I43" s="239">
        <f t="shared" si="13"/>
        <v>0</v>
      </c>
      <c r="J43" s="239">
        <f t="shared" si="13"/>
        <v>0</v>
      </c>
      <c r="K43" s="244">
        <f t="shared" si="13"/>
        <v>0</v>
      </c>
      <c r="L43" s="146"/>
    </row>
    <row r="44" spans="1:13" ht="12.75" customHeight="1">
      <c r="A44" s="157"/>
      <c r="B44" s="189"/>
      <c r="C44" s="20" t="s">
        <v>110</v>
      </c>
      <c r="D44" s="300">
        <v>0.03</v>
      </c>
      <c r="E44" s="311" t="s">
        <v>93</v>
      </c>
      <c r="F44" s="312">
        <v>0</v>
      </c>
      <c r="G44" s="239">
        <f>$F$44*(1+$D$44)^G133</f>
        <v>0</v>
      </c>
      <c r="H44" s="239">
        <f>$F$44*(1+$D$44)^H133</f>
        <v>0</v>
      </c>
      <c r="I44" s="239">
        <f>$F$44*(1+$D$44)^I133</f>
        <v>0</v>
      </c>
      <c r="J44" s="239">
        <f>$F$44*(1+$D$44)^J133</f>
        <v>0</v>
      </c>
      <c r="K44" s="244">
        <f>$F$44*(1+$D$44)^K133</f>
        <v>0</v>
      </c>
      <c r="L44" s="141"/>
    </row>
    <row r="45" spans="1:13" ht="12.75" customHeight="1">
      <c r="A45" s="157"/>
      <c r="B45" s="189"/>
      <c r="C45" s="20" t="s">
        <v>111</v>
      </c>
      <c r="D45" s="302" t="s">
        <v>93</v>
      </c>
      <c r="E45" s="304">
        <v>0</v>
      </c>
      <c r="F45" s="239">
        <f t="shared" ref="F45:K45" si="14">+F44*$E$45</f>
        <v>0</v>
      </c>
      <c r="G45" s="239">
        <f t="shared" si="14"/>
        <v>0</v>
      </c>
      <c r="H45" s="239">
        <f t="shared" si="14"/>
        <v>0</v>
      </c>
      <c r="I45" s="239">
        <f t="shared" si="14"/>
        <v>0</v>
      </c>
      <c r="J45" s="239">
        <f t="shared" si="14"/>
        <v>0</v>
      </c>
      <c r="K45" s="244">
        <f t="shared" si="14"/>
        <v>0</v>
      </c>
      <c r="L45" s="141"/>
    </row>
    <row r="46" spans="1:13" ht="12.75" customHeight="1">
      <c r="A46" s="157"/>
      <c r="B46" s="189"/>
      <c r="C46" s="20" t="s">
        <v>112</v>
      </c>
      <c r="D46" s="302" t="s">
        <v>93</v>
      </c>
      <c r="E46" s="304">
        <v>0</v>
      </c>
      <c r="F46" s="239">
        <f t="shared" ref="F46:K46" si="15">+F44*$E$46</f>
        <v>0</v>
      </c>
      <c r="G46" s="239">
        <f t="shared" si="15"/>
        <v>0</v>
      </c>
      <c r="H46" s="239">
        <f t="shared" si="15"/>
        <v>0</v>
      </c>
      <c r="I46" s="239">
        <f t="shared" si="15"/>
        <v>0</v>
      </c>
      <c r="J46" s="239">
        <f t="shared" si="15"/>
        <v>0</v>
      </c>
      <c r="K46" s="244">
        <f t="shared" si="15"/>
        <v>0</v>
      </c>
      <c r="L46" s="141"/>
    </row>
    <row r="47" spans="1:13" ht="12.75" customHeight="1">
      <c r="A47" s="157"/>
      <c r="B47" s="189"/>
      <c r="C47" s="15" t="s">
        <v>113</v>
      </c>
      <c r="D47" s="308" t="s">
        <v>93</v>
      </c>
      <c r="E47" s="309">
        <v>0</v>
      </c>
      <c r="F47" s="239">
        <f t="shared" ref="F47:K47" si="16">+F44*$E$47</f>
        <v>0</v>
      </c>
      <c r="G47" s="239">
        <f t="shared" si="16"/>
        <v>0</v>
      </c>
      <c r="H47" s="239">
        <f>+H44*$E$47</f>
        <v>0</v>
      </c>
      <c r="I47" s="239">
        <f t="shared" si="16"/>
        <v>0</v>
      </c>
      <c r="J47" s="239">
        <f t="shared" si="16"/>
        <v>0</v>
      </c>
      <c r="K47" s="244">
        <f t="shared" si="16"/>
        <v>0</v>
      </c>
      <c r="L47" s="141"/>
    </row>
    <row r="48" spans="1:13" ht="12.75" customHeight="1">
      <c r="A48" s="157"/>
      <c r="B48" s="214" t="s">
        <v>114</v>
      </c>
      <c r="C48" s="22"/>
      <c r="D48" s="291"/>
      <c r="E48" s="290"/>
      <c r="F48" s="239">
        <f>SUM(F49:F52)</f>
        <v>0</v>
      </c>
      <c r="G48" s="239">
        <f t="shared" ref="G48:K48" si="17">SUM(G49:G52)</f>
        <v>0</v>
      </c>
      <c r="H48" s="239">
        <f t="shared" si="17"/>
        <v>0</v>
      </c>
      <c r="I48" s="239">
        <f t="shared" si="17"/>
        <v>0</v>
      </c>
      <c r="J48" s="239">
        <f t="shared" si="17"/>
        <v>0</v>
      </c>
      <c r="K48" s="244">
        <f t="shared" si="17"/>
        <v>0</v>
      </c>
      <c r="L48" s="146"/>
    </row>
    <row r="49" spans="1:19" ht="12.75" customHeight="1">
      <c r="A49" s="157"/>
      <c r="B49" s="189"/>
      <c r="C49" s="20" t="s">
        <v>115</v>
      </c>
      <c r="D49" s="300">
        <f>+$D$44</f>
        <v>0.03</v>
      </c>
      <c r="E49" s="311" t="s">
        <v>93</v>
      </c>
      <c r="F49" s="312">
        <v>0</v>
      </c>
      <c r="G49" s="239">
        <f>$F$49*(1+$D$49)^G133</f>
        <v>0</v>
      </c>
      <c r="H49" s="239">
        <f>$F$49*(1+$D$49)^H133</f>
        <v>0</v>
      </c>
      <c r="I49" s="239">
        <f>$F$49*(1+$D$49)^I133</f>
        <v>0</v>
      </c>
      <c r="J49" s="239">
        <f>$F$49*(1+$D$49)^J133</f>
        <v>0</v>
      </c>
      <c r="K49" s="244">
        <f>$F$49*(1+$D$49)^K133</f>
        <v>0</v>
      </c>
      <c r="L49" s="146"/>
    </row>
    <row r="50" spans="1:19" ht="12.75" customHeight="1">
      <c r="A50" s="157"/>
      <c r="B50" s="189"/>
      <c r="C50" s="20" t="s">
        <v>116</v>
      </c>
      <c r="D50" s="302" t="s">
        <v>93</v>
      </c>
      <c r="E50" s="304">
        <v>0</v>
      </c>
      <c r="F50" s="239">
        <f t="shared" ref="F50:K50" si="18">+F49*$E$50</f>
        <v>0</v>
      </c>
      <c r="G50" s="239">
        <f t="shared" si="18"/>
        <v>0</v>
      </c>
      <c r="H50" s="239">
        <f t="shared" si="18"/>
        <v>0</v>
      </c>
      <c r="I50" s="239">
        <f t="shared" si="18"/>
        <v>0</v>
      </c>
      <c r="J50" s="239">
        <f t="shared" si="18"/>
        <v>0</v>
      </c>
      <c r="K50" s="244">
        <f t="shared" si="18"/>
        <v>0</v>
      </c>
      <c r="L50" s="146"/>
    </row>
    <row r="51" spans="1:19" ht="12.75" customHeight="1">
      <c r="A51" s="157"/>
      <c r="B51" s="189"/>
      <c r="C51" s="591" t="s">
        <v>187</v>
      </c>
      <c r="D51" s="302" t="s">
        <v>93</v>
      </c>
      <c r="E51" s="304">
        <v>0</v>
      </c>
      <c r="F51" s="239">
        <f t="shared" ref="F51:K51" si="19">+F49*$E$51</f>
        <v>0</v>
      </c>
      <c r="G51" s="239">
        <f t="shared" si="19"/>
        <v>0</v>
      </c>
      <c r="H51" s="239">
        <f t="shared" si="19"/>
        <v>0</v>
      </c>
      <c r="I51" s="239">
        <f t="shared" si="19"/>
        <v>0</v>
      </c>
      <c r="J51" s="239">
        <f t="shared" si="19"/>
        <v>0</v>
      </c>
      <c r="K51" s="244">
        <f t="shared" si="19"/>
        <v>0</v>
      </c>
      <c r="L51" s="146"/>
    </row>
    <row r="52" spans="1:19" ht="12.75" customHeight="1">
      <c r="A52" s="157"/>
      <c r="B52" s="189"/>
      <c r="C52" s="591" t="s">
        <v>188</v>
      </c>
      <c r="D52" s="308" t="s">
        <v>93</v>
      </c>
      <c r="E52" s="309">
        <v>0</v>
      </c>
      <c r="F52" s="239">
        <f t="shared" ref="F52:K52" si="20">+F49*$E$52</f>
        <v>0</v>
      </c>
      <c r="G52" s="239">
        <f t="shared" si="20"/>
        <v>0</v>
      </c>
      <c r="H52" s="239">
        <f t="shared" si="20"/>
        <v>0</v>
      </c>
      <c r="I52" s="239">
        <f t="shared" si="20"/>
        <v>0</v>
      </c>
      <c r="J52" s="239">
        <f t="shared" si="20"/>
        <v>0</v>
      </c>
      <c r="K52" s="244">
        <f t="shared" si="20"/>
        <v>0</v>
      </c>
      <c r="L52" s="146"/>
    </row>
    <row r="53" spans="1:19" ht="12.75" customHeight="1">
      <c r="A53" s="157"/>
      <c r="B53" s="267" t="s">
        <v>97</v>
      </c>
      <c r="C53" s="180"/>
      <c r="D53" s="181"/>
      <c r="E53" s="182"/>
      <c r="F53" s="240">
        <f>SUM(F54:F61)</f>
        <v>0</v>
      </c>
      <c r="G53" s="240">
        <f t="shared" ref="G53:K53" si="21">SUM(G54:G61)</f>
        <v>0</v>
      </c>
      <c r="H53" s="240">
        <f t="shared" si="21"/>
        <v>0</v>
      </c>
      <c r="I53" s="240">
        <f t="shared" si="21"/>
        <v>0</v>
      </c>
      <c r="J53" s="240">
        <f t="shared" si="21"/>
        <v>0</v>
      </c>
      <c r="K53" s="269">
        <f t="shared" si="21"/>
        <v>0</v>
      </c>
      <c r="L53" s="146"/>
      <c r="O53" s="185"/>
      <c r="P53" s="185"/>
      <c r="Q53" s="185"/>
      <c r="R53" s="185"/>
      <c r="S53" s="185"/>
    </row>
    <row r="54" spans="1:19" ht="12.75" customHeight="1">
      <c r="A54" s="170"/>
      <c r="B54" s="215"/>
      <c r="C54" s="22" t="s">
        <v>6</v>
      </c>
      <c r="D54" s="300">
        <f>+$D$44</f>
        <v>0.03</v>
      </c>
      <c r="E54" s="307" t="s">
        <v>93</v>
      </c>
      <c r="F54" s="306">
        <v>0</v>
      </c>
      <c r="G54" s="239">
        <f>$F$54*(1+$D54)^G133</f>
        <v>0</v>
      </c>
      <c r="H54" s="239">
        <f>$F$54*(1+$D54)^H133</f>
        <v>0</v>
      </c>
      <c r="I54" s="239">
        <f>$F$54*(1+$D54)^I133</f>
        <v>0</v>
      </c>
      <c r="J54" s="239">
        <f>$F$54*(1+$D54)^J133</f>
        <v>0</v>
      </c>
      <c r="K54" s="244">
        <f>$F$54*(1+$D54)^K133</f>
        <v>0</v>
      </c>
      <c r="L54" s="141"/>
      <c r="O54" s="148"/>
      <c r="P54" s="148"/>
      <c r="Q54" s="148"/>
      <c r="R54" s="148"/>
      <c r="S54" s="148"/>
    </row>
    <row r="55" spans="1:19" ht="12.75" customHeight="1">
      <c r="A55" s="170"/>
      <c r="B55" s="215"/>
      <c r="C55" s="22" t="s">
        <v>160</v>
      </c>
      <c r="D55" s="302" t="s">
        <v>93</v>
      </c>
      <c r="E55" s="304" t="s">
        <v>93</v>
      </c>
      <c r="F55" s="310">
        <v>0</v>
      </c>
      <c r="G55" s="310">
        <v>0</v>
      </c>
      <c r="H55" s="310">
        <v>0</v>
      </c>
      <c r="I55" s="310">
        <v>0</v>
      </c>
      <c r="J55" s="310">
        <v>0</v>
      </c>
      <c r="K55" s="564">
        <v>0</v>
      </c>
      <c r="L55" s="141"/>
    </row>
    <row r="56" spans="1:19" ht="12.75" customHeight="1">
      <c r="A56" s="157"/>
      <c r="B56" s="189"/>
      <c r="C56" s="22" t="s">
        <v>7</v>
      </c>
      <c r="D56" s="300">
        <f>+$D$44</f>
        <v>0.03</v>
      </c>
      <c r="E56" s="304" t="s">
        <v>93</v>
      </c>
      <c r="F56" s="306">
        <v>0</v>
      </c>
      <c r="G56" s="239">
        <f>$F$56*(1+$D56)^G133</f>
        <v>0</v>
      </c>
      <c r="H56" s="239">
        <f>$F$56*(1+$D56)^H133</f>
        <v>0</v>
      </c>
      <c r="I56" s="239">
        <f>$F$56*(1+$D56)^I133</f>
        <v>0</v>
      </c>
      <c r="J56" s="239">
        <f>$F$56*(1+$D56)^J133</f>
        <v>0</v>
      </c>
      <c r="K56" s="244">
        <f>$F$56*(1+$D56)^K133</f>
        <v>0</v>
      </c>
      <c r="L56" s="141"/>
    </row>
    <row r="57" spans="1:19" ht="12.75" customHeight="1">
      <c r="A57" s="157"/>
      <c r="B57" s="189"/>
      <c r="C57" s="22" t="s">
        <v>117</v>
      </c>
      <c r="D57" s="302" t="s">
        <v>93</v>
      </c>
      <c r="E57" s="304" t="s">
        <v>93</v>
      </c>
      <c r="F57" s="306">
        <v>0</v>
      </c>
      <c r="G57" s="239">
        <f>+$F$57</f>
        <v>0</v>
      </c>
      <c r="H57" s="239">
        <f>+$F$57</f>
        <v>0</v>
      </c>
      <c r="I57" s="239">
        <f>+$F$57</f>
        <v>0</v>
      </c>
      <c r="J57" s="239">
        <f>+$F$57</f>
        <v>0</v>
      </c>
      <c r="K57" s="244">
        <f>+$F$57</f>
        <v>0</v>
      </c>
      <c r="L57" s="141"/>
    </row>
    <row r="58" spans="1:19" ht="12.75" customHeight="1">
      <c r="A58" s="157"/>
      <c r="B58" s="189"/>
      <c r="C58" s="22" t="s">
        <v>118</v>
      </c>
      <c r="D58" s="300">
        <f>+$D$44</f>
        <v>0.03</v>
      </c>
      <c r="E58" s="304" t="s">
        <v>93</v>
      </c>
      <c r="F58" s="306">
        <v>0</v>
      </c>
      <c r="G58" s="239">
        <f>$F$58*(1+$D58)^G133</f>
        <v>0</v>
      </c>
      <c r="H58" s="239">
        <f>$F$58*(1+$D58)^H133</f>
        <v>0</v>
      </c>
      <c r="I58" s="239">
        <f>$F$58*(1+$D58)^I133</f>
        <v>0</v>
      </c>
      <c r="J58" s="239">
        <f>$F$58*(1+$D58)^J133</f>
        <v>0</v>
      </c>
      <c r="K58" s="244">
        <f>$F$58*(1+$D58)^K133</f>
        <v>0</v>
      </c>
      <c r="L58" s="141"/>
    </row>
    <row r="59" spans="1:19" ht="12.75" customHeight="1">
      <c r="A59" s="157"/>
      <c r="B59" s="189"/>
      <c r="C59" s="22" t="s">
        <v>119</v>
      </c>
      <c r="D59" s="300">
        <f>+$D$44</f>
        <v>0.03</v>
      </c>
      <c r="E59" s="304" t="s">
        <v>93</v>
      </c>
      <c r="F59" s="306">
        <v>0</v>
      </c>
      <c r="G59" s="239">
        <f>$F$59*(1+$D59)^G133</f>
        <v>0</v>
      </c>
      <c r="H59" s="239">
        <f>$F$59*(1+$D59)^H133</f>
        <v>0</v>
      </c>
      <c r="I59" s="239">
        <f>$F$59*(1+$D59)^I133</f>
        <v>0</v>
      </c>
      <c r="J59" s="239">
        <f>$F$59*(1+$D59)^J133</f>
        <v>0</v>
      </c>
      <c r="K59" s="244">
        <f>$F$59*(1+$D59)^K133</f>
        <v>0</v>
      </c>
      <c r="L59" s="141"/>
    </row>
    <row r="60" spans="1:19" ht="12.75" customHeight="1">
      <c r="A60" s="157"/>
      <c r="B60" s="189"/>
      <c r="C60" s="22" t="s">
        <v>120</v>
      </c>
      <c r="D60" s="300">
        <f>+$D$44</f>
        <v>0.03</v>
      </c>
      <c r="E60" s="304" t="s">
        <v>93</v>
      </c>
      <c r="F60" s="306">
        <v>0</v>
      </c>
      <c r="G60" s="239">
        <f>$F$60*(1+$D$60)^G133</f>
        <v>0</v>
      </c>
      <c r="H60" s="239">
        <f>$F$60*(1+$D$60)^H133</f>
        <v>0</v>
      </c>
      <c r="I60" s="239">
        <f>$F$60*(1+$D$60)^I133</f>
        <v>0</v>
      </c>
      <c r="J60" s="239">
        <f>$F$60*(1+$D$60)^J133</f>
        <v>0</v>
      </c>
      <c r="K60" s="244">
        <f>$F$60*(1+$D$60)^K133</f>
        <v>0</v>
      </c>
      <c r="L60" s="146"/>
    </row>
    <row r="61" spans="1:19" ht="12.75" customHeight="1">
      <c r="A61" s="157"/>
      <c r="B61" s="189"/>
      <c r="C61" s="22" t="s">
        <v>121</v>
      </c>
      <c r="D61" s="325" t="s">
        <v>93</v>
      </c>
      <c r="E61" s="326">
        <f>SUM(E50:E52)</f>
        <v>0</v>
      </c>
      <c r="F61" s="239">
        <f t="shared" ref="F61:K61" si="22">+F60*$E$61</f>
        <v>0</v>
      </c>
      <c r="G61" s="239">
        <f t="shared" si="22"/>
        <v>0</v>
      </c>
      <c r="H61" s="239">
        <f t="shared" si="22"/>
        <v>0</v>
      </c>
      <c r="I61" s="239">
        <f t="shared" si="22"/>
        <v>0</v>
      </c>
      <c r="J61" s="239">
        <f t="shared" si="22"/>
        <v>0</v>
      </c>
      <c r="K61" s="244">
        <f t="shared" si="22"/>
        <v>0</v>
      </c>
      <c r="L61" s="146"/>
    </row>
    <row r="62" spans="1:19" ht="12.75" customHeight="1">
      <c r="A62" s="157"/>
      <c r="B62" s="267" t="s">
        <v>98</v>
      </c>
      <c r="C62" s="180"/>
      <c r="D62" s="181"/>
      <c r="E62" s="182"/>
      <c r="F62" s="240">
        <f>SUM(F63:F68)</f>
        <v>0</v>
      </c>
      <c r="G62" s="240">
        <f t="shared" ref="G62:K62" si="23">SUM(G63:G68)</f>
        <v>0</v>
      </c>
      <c r="H62" s="240">
        <f t="shared" si="23"/>
        <v>0</v>
      </c>
      <c r="I62" s="240">
        <f t="shared" si="23"/>
        <v>0</v>
      </c>
      <c r="J62" s="240">
        <f t="shared" si="23"/>
        <v>0</v>
      </c>
      <c r="K62" s="269">
        <f t="shared" si="23"/>
        <v>0</v>
      </c>
      <c r="L62" s="146"/>
    </row>
    <row r="63" spans="1:19" ht="12.75" customHeight="1">
      <c r="A63" s="157"/>
      <c r="B63" s="189"/>
      <c r="C63" s="22" t="s">
        <v>122</v>
      </c>
      <c r="D63" s="300">
        <f t="shared" ref="D63:D86" si="24">+$D$44</f>
        <v>0.03</v>
      </c>
      <c r="E63" s="311" t="s">
        <v>93</v>
      </c>
      <c r="F63" s="312">
        <v>0</v>
      </c>
      <c r="G63" s="239">
        <f>$F$63*(1+$D$63)^G133</f>
        <v>0</v>
      </c>
      <c r="H63" s="239">
        <f>$F$63*(1+$D$63)^H133</f>
        <v>0</v>
      </c>
      <c r="I63" s="239">
        <f>$F$63*(1+$D$63)^I133</f>
        <v>0</v>
      </c>
      <c r="J63" s="239">
        <f>$F$63*(1+$D$63)^J133</f>
        <v>0</v>
      </c>
      <c r="K63" s="244">
        <f>$F$63*(1+$D$63)^K133</f>
        <v>0</v>
      </c>
      <c r="L63" s="141"/>
    </row>
    <row r="64" spans="1:19" ht="12.75" customHeight="1">
      <c r="A64" s="157"/>
      <c r="B64" s="189"/>
      <c r="C64" s="22" t="s">
        <v>123</v>
      </c>
      <c r="D64" s="300">
        <f t="shared" si="24"/>
        <v>0.03</v>
      </c>
      <c r="E64" s="313" t="s">
        <v>93</v>
      </c>
      <c r="F64" s="312">
        <v>0</v>
      </c>
      <c r="G64" s="239">
        <f>$F$64*(1+$D64)^G133</f>
        <v>0</v>
      </c>
      <c r="H64" s="239">
        <f>$F$64*(1+$D64)^H133</f>
        <v>0</v>
      </c>
      <c r="I64" s="239">
        <f>$F$64*(1+$D64)^I133</f>
        <v>0</v>
      </c>
      <c r="J64" s="239">
        <f>$F$64*(1+$D64)^J133</f>
        <v>0</v>
      </c>
      <c r="K64" s="244">
        <f>$F$64*(1+$D64)^K133</f>
        <v>0</v>
      </c>
      <c r="L64" s="141"/>
    </row>
    <row r="65" spans="1:13" ht="12.75" customHeight="1">
      <c r="A65" s="157"/>
      <c r="B65" s="189"/>
      <c r="C65" s="22" t="s">
        <v>124</v>
      </c>
      <c r="D65" s="300">
        <f t="shared" si="24"/>
        <v>0.03</v>
      </c>
      <c r="E65" s="313" t="s">
        <v>93</v>
      </c>
      <c r="F65" s="312">
        <v>0</v>
      </c>
      <c r="G65" s="239">
        <f>$F$65*(1+$D65)^G133</f>
        <v>0</v>
      </c>
      <c r="H65" s="239">
        <f>$F$65*(1+$D65)^H133</f>
        <v>0</v>
      </c>
      <c r="I65" s="239">
        <f>$F$65*(1+$D65)^I133</f>
        <v>0</v>
      </c>
      <c r="J65" s="239">
        <f>$F$65*(1+$D65)^J133</f>
        <v>0</v>
      </c>
      <c r="K65" s="244">
        <f>$F$65*(1+$D65)^K133</f>
        <v>0</v>
      </c>
      <c r="L65" s="141"/>
    </row>
    <row r="66" spans="1:13" ht="12.75" customHeight="1">
      <c r="A66" s="157"/>
      <c r="B66" s="189"/>
      <c r="C66" s="22" t="s">
        <v>125</v>
      </c>
      <c r="D66" s="300">
        <f t="shared" si="24"/>
        <v>0.03</v>
      </c>
      <c r="E66" s="313" t="s">
        <v>93</v>
      </c>
      <c r="F66" s="312">
        <v>0</v>
      </c>
      <c r="G66" s="239">
        <f>$F$66*(1+$D66)^G133</f>
        <v>0</v>
      </c>
      <c r="H66" s="239">
        <f>$F$66*(1+$D66)^H133</f>
        <v>0</v>
      </c>
      <c r="I66" s="239">
        <f>$F$66*(1+$D66)^I133</f>
        <v>0</v>
      </c>
      <c r="J66" s="239">
        <f>$F$66*(1+$D66)^J133</f>
        <v>0</v>
      </c>
      <c r="K66" s="244">
        <f>$F$66*(1+$D66)^K133</f>
        <v>0</v>
      </c>
      <c r="L66" s="141"/>
    </row>
    <row r="67" spans="1:13" ht="12.75" customHeight="1">
      <c r="A67" s="157"/>
      <c r="B67" s="189"/>
      <c r="C67" s="22" t="s">
        <v>126</v>
      </c>
      <c r="D67" s="300">
        <f t="shared" si="24"/>
        <v>0.03</v>
      </c>
      <c r="E67" s="313" t="s">
        <v>93</v>
      </c>
      <c r="F67" s="312">
        <v>0</v>
      </c>
      <c r="G67" s="239">
        <f>$F$67*(1+$D67)^G133</f>
        <v>0</v>
      </c>
      <c r="H67" s="239">
        <f>$F$67*(1+$D67)^H133</f>
        <v>0</v>
      </c>
      <c r="I67" s="239">
        <f>$F$67*(1+$D67)^I133</f>
        <v>0</v>
      </c>
      <c r="J67" s="239">
        <f>$F$67*(1+$D67)^J133</f>
        <v>0</v>
      </c>
      <c r="K67" s="244">
        <f>$F$67*(1+$D67)^K133</f>
        <v>0</v>
      </c>
      <c r="L67" s="146"/>
    </row>
    <row r="68" spans="1:13" ht="12.75" customHeight="1">
      <c r="A68" s="157"/>
      <c r="B68" s="189"/>
      <c r="C68" s="22" t="s">
        <v>127</v>
      </c>
      <c r="D68" s="300">
        <f t="shared" si="24"/>
        <v>0.03</v>
      </c>
      <c r="E68" s="313" t="s">
        <v>93</v>
      </c>
      <c r="F68" s="312">
        <v>0</v>
      </c>
      <c r="G68" s="239">
        <f>$F$68*(1+$D68)^G133</f>
        <v>0</v>
      </c>
      <c r="H68" s="239">
        <f>$F$68*(1+$D68)^H133</f>
        <v>0</v>
      </c>
      <c r="I68" s="239">
        <f>$F$68*(1+$D68)^I133</f>
        <v>0</v>
      </c>
      <c r="J68" s="239">
        <f>$F$68*(1+$D68)^J133</f>
        <v>0</v>
      </c>
      <c r="K68" s="244">
        <f>$F$68*(1+$D68)^K133</f>
        <v>0</v>
      </c>
      <c r="L68" s="141"/>
    </row>
    <row r="69" spans="1:13" ht="12.75" customHeight="1">
      <c r="A69" s="157"/>
      <c r="B69" s="267" t="s">
        <v>301</v>
      </c>
      <c r="C69" s="180"/>
      <c r="D69" s="181"/>
      <c r="E69" s="182"/>
      <c r="F69" s="240">
        <f>SUM(F70:F72)</f>
        <v>0</v>
      </c>
      <c r="G69" s="240">
        <f t="shared" ref="G69:K69" si="25">SUM(G70:G72)</f>
        <v>0</v>
      </c>
      <c r="H69" s="240">
        <f t="shared" si="25"/>
        <v>0</v>
      </c>
      <c r="I69" s="240">
        <f t="shared" si="25"/>
        <v>0</v>
      </c>
      <c r="J69" s="240">
        <f t="shared" si="25"/>
        <v>0</v>
      </c>
      <c r="K69" s="269">
        <f t="shared" si="25"/>
        <v>0</v>
      </c>
      <c r="L69" s="141"/>
    </row>
    <row r="70" spans="1:13" ht="12.75" customHeight="1">
      <c r="A70" s="157"/>
      <c r="B70" s="189"/>
      <c r="C70" s="22" t="s">
        <v>303</v>
      </c>
      <c r="D70" s="300">
        <f t="shared" si="24"/>
        <v>0.03</v>
      </c>
      <c r="E70" s="315" t="s">
        <v>93</v>
      </c>
      <c r="F70" s="316">
        <v>0</v>
      </c>
      <c r="G70" s="239">
        <f>$F$70*(1+$D70)^G135</f>
        <v>0</v>
      </c>
      <c r="H70" s="239">
        <f>$F$70*(1+$D70)^H135</f>
        <v>0</v>
      </c>
      <c r="I70" s="239">
        <f>$F$70*(1+$D70)^I135</f>
        <v>0</v>
      </c>
      <c r="J70" s="239">
        <f>$F$70*(1+$D70)^J135</f>
        <v>0</v>
      </c>
      <c r="K70" s="244">
        <f>$F$70*(1+$D70)^K135</f>
        <v>0</v>
      </c>
      <c r="L70" s="141"/>
    </row>
    <row r="71" spans="1:13" ht="12.75" customHeight="1">
      <c r="A71" s="157"/>
      <c r="B71" s="189"/>
      <c r="C71" s="22" t="s">
        <v>140</v>
      </c>
      <c r="D71" s="300">
        <f t="shared" si="24"/>
        <v>0.03</v>
      </c>
      <c r="E71" s="303">
        <v>200</v>
      </c>
      <c r="F71" s="239">
        <f>+F20*$E$71</f>
        <v>0</v>
      </c>
      <c r="G71" s="239">
        <f>+G20*$E$71*(1+$D$71)^G133</f>
        <v>0</v>
      </c>
      <c r="H71" s="239">
        <f>+H20*$E$71*(1+$D$71)^H133</f>
        <v>0</v>
      </c>
      <c r="I71" s="239">
        <f>+I20*$E$71*(1+$D$71)^I133</f>
        <v>0</v>
      </c>
      <c r="J71" s="239">
        <f>+J20*$E$71*(1+$D$71)^J133</f>
        <v>0</v>
      </c>
      <c r="K71" s="244">
        <f>+K20*$E$71*(1+$D$71)^K133</f>
        <v>0</v>
      </c>
      <c r="L71" s="146"/>
    </row>
    <row r="72" spans="1:13" ht="12.75" customHeight="1">
      <c r="A72" s="157"/>
      <c r="B72" s="189"/>
      <c r="C72" s="22" t="s">
        <v>304</v>
      </c>
      <c r="D72" s="300">
        <f t="shared" si="24"/>
        <v>0.03</v>
      </c>
      <c r="E72" s="303">
        <v>100</v>
      </c>
      <c r="F72" s="239">
        <f>+F20*$E$72</f>
        <v>0</v>
      </c>
      <c r="G72" s="239">
        <f>+G20*$E$72*(1+$D$72)^G133</f>
        <v>0</v>
      </c>
      <c r="H72" s="239">
        <f>+H20*$E$72*(1+$D$72)^H133</f>
        <v>0</v>
      </c>
      <c r="I72" s="239">
        <f>+I20*$E$72*(1+$D$72)^I133</f>
        <v>0</v>
      </c>
      <c r="J72" s="239">
        <f>+J20*$E$72*(1+$D$72)^J133</f>
        <v>0</v>
      </c>
      <c r="K72" s="244">
        <f>+K20*$E$72*(1+$D$72)^K133</f>
        <v>0</v>
      </c>
      <c r="L72" s="146"/>
    </row>
    <row r="73" spans="1:13" ht="12.75" customHeight="1">
      <c r="A73" s="157"/>
      <c r="B73" s="267" t="s">
        <v>99</v>
      </c>
      <c r="C73" s="180"/>
      <c r="D73" s="181"/>
      <c r="E73" s="182"/>
      <c r="F73" s="240">
        <f>SUM(F74:F86)</f>
        <v>0</v>
      </c>
      <c r="G73" s="240">
        <f t="shared" ref="G73:K73" si="26">SUM(G74:G86)</f>
        <v>0</v>
      </c>
      <c r="H73" s="240">
        <f t="shared" si="26"/>
        <v>0</v>
      </c>
      <c r="I73" s="240">
        <f t="shared" si="26"/>
        <v>0</v>
      </c>
      <c r="J73" s="240">
        <f t="shared" si="26"/>
        <v>0</v>
      </c>
      <c r="K73" s="269">
        <f t="shared" si="26"/>
        <v>0</v>
      </c>
      <c r="L73" s="146"/>
    </row>
    <row r="74" spans="1:13" ht="12.75" customHeight="1">
      <c r="A74" s="157"/>
      <c r="B74" s="189"/>
      <c r="C74" s="22" t="s">
        <v>129</v>
      </c>
      <c r="D74" s="300">
        <f t="shared" si="24"/>
        <v>0.03</v>
      </c>
      <c r="E74" s="311" t="s">
        <v>93</v>
      </c>
      <c r="F74" s="312">
        <v>0</v>
      </c>
      <c r="G74" s="239">
        <f>$F$74*(1+$D74)^G133</f>
        <v>0</v>
      </c>
      <c r="H74" s="239">
        <f>$F$74*(1+$D74)^H133</f>
        <v>0</v>
      </c>
      <c r="I74" s="239">
        <f>$F$74*(1+$D74)^I133</f>
        <v>0</v>
      </c>
      <c r="J74" s="239">
        <f>$F$74*(1+$D74)^J133</f>
        <v>0</v>
      </c>
      <c r="K74" s="244">
        <f>$F$74*(1+$D74)^K133</f>
        <v>0</v>
      </c>
      <c r="L74" s="146"/>
    </row>
    <row r="75" spans="1:13" ht="12.75" customHeight="1">
      <c r="A75" s="157"/>
      <c r="B75" s="189"/>
      <c r="C75" s="22" t="s">
        <v>130</v>
      </c>
      <c r="D75" s="300">
        <f t="shared" si="24"/>
        <v>0.03</v>
      </c>
      <c r="E75" s="313" t="s">
        <v>93</v>
      </c>
      <c r="F75" s="312">
        <v>0</v>
      </c>
      <c r="G75" s="239">
        <f>$F$75*(1+$D75)^G133</f>
        <v>0</v>
      </c>
      <c r="H75" s="239">
        <f>$F$75*(1+$D75)^H133</f>
        <v>0</v>
      </c>
      <c r="I75" s="239">
        <f>$F$75*(1+$D75)^I133</f>
        <v>0</v>
      </c>
      <c r="J75" s="239">
        <f>$F$75*(1+$D75)^J133</f>
        <v>0</v>
      </c>
      <c r="K75" s="244">
        <f>$F$75*(1+$D75)^K133</f>
        <v>0</v>
      </c>
      <c r="L75" s="146"/>
    </row>
    <row r="76" spans="1:13" ht="12.75" customHeight="1">
      <c r="A76" s="157"/>
      <c r="B76" s="189"/>
      <c r="C76" s="22" t="s">
        <v>131</v>
      </c>
      <c r="D76" s="300">
        <f t="shared" si="24"/>
        <v>0.03</v>
      </c>
      <c r="E76" s="313" t="s">
        <v>93</v>
      </c>
      <c r="F76" s="312">
        <v>0</v>
      </c>
      <c r="G76" s="239">
        <f>$F$76*(1+$D76)^G133</f>
        <v>0</v>
      </c>
      <c r="H76" s="239">
        <f>$F$76*(1+$D76)^H133</f>
        <v>0</v>
      </c>
      <c r="I76" s="239">
        <f>$F$76*(1+$D76)^I133</f>
        <v>0</v>
      </c>
      <c r="J76" s="239">
        <f>$F$76*(1+$D76)^J133</f>
        <v>0</v>
      </c>
      <c r="K76" s="244">
        <f>$F$76*(1+$D76)^K133</f>
        <v>0</v>
      </c>
      <c r="L76" s="146"/>
    </row>
    <row r="77" spans="1:13" ht="12.75" customHeight="1">
      <c r="A77" s="157"/>
      <c r="B77" s="189"/>
      <c r="C77" s="22" t="s">
        <v>132</v>
      </c>
      <c r="D77" s="300">
        <f t="shared" si="24"/>
        <v>0.03</v>
      </c>
      <c r="E77" s="313" t="s">
        <v>93</v>
      </c>
      <c r="F77" s="312">
        <v>0</v>
      </c>
      <c r="G77" s="239">
        <f>$F$77*(1+$D77)^G133</f>
        <v>0</v>
      </c>
      <c r="H77" s="239">
        <f>$F$77*(1+$D77)^H133</f>
        <v>0</v>
      </c>
      <c r="I77" s="239">
        <f>$F$77*(1+$D77)^I133</f>
        <v>0</v>
      </c>
      <c r="J77" s="239">
        <f>$F$77*(1+$D77)^J133</f>
        <v>0</v>
      </c>
      <c r="K77" s="244">
        <f>$F$77*(1+$D77)^K133</f>
        <v>0</v>
      </c>
      <c r="L77" s="146"/>
    </row>
    <row r="78" spans="1:13" ht="12.75" customHeight="1">
      <c r="A78" s="157"/>
      <c r="B78" s="189"/>
      <c r="C78" s="22" t="s">
        <v>133</v>
      </c>
      <c r="D78" s="300">
        <f t="shared" si="24"/>
        <v>0.03</v>
      </c>
      <c r="E78" s="313" t="s">
        <v>93</v>
      </c>
      <c r="F78" s="312">
        <v>0</v>
      </c>
      <c r="G78" s="239">
        <f>$F$78*(1+$D78)^G133</f>
        <v>0</v>
      </c>
      <c r="H78" s="239">
        <f>$F$78*(1+$D78)^H133</f>
        <v>0</v>
      </c>
      <c r="I78" s="239">
        <f>$F$78*(1+$D78)^I133</f>
        <v>0</v>
      </c>
      <c r="J78" s="239">
        <f>$F$78*(1+$D78)^J133</f>
        <v>0</v>
      </c>
      <c r="K78" s="244">
        <f>$F$78*(1+$D78)^K133</f>
        <v>0</v>
      </c>
      <c r="L78" s="146"/>
      <c r="M78" s="186"/>
    </row>
    <row r="79" spans="1:13" ht="12.75" customHeight="1">
      <c r="A79" s="157"/>
      <c r="B79" s="189"/>
      <c r="C79" s="22" t="s">
        <v>302</v>
      </c>
      <c r="D79" s="300">
        <f t="shared" si="24"/>
        <v>0.03</v>
      </c>
      <c r="E79" s="313" t="s">
        <v>93</v>
      </c>
      <c r="F79" s="312">
        <v>0</v>
      </c>
      <c r="G79" s="239">
        <f>$F$79*(1+$D79)^G133</f>
        <v>0</v>
      </c>
      <c r="H79" s="239">
        <f>$F$79*(1+$D79)^H133</f>
        <v>0</v>
      </c>
      <c r="I79" s="239">
        <f>$F$79*(1+$D79)^I133</f>
        <v>0</v>
      </c>
      <c r="J79" s="239">
        <f>$F$79*(1+$D79)^J133</f>
        <v>0</v>
      </c>
      <c r="K79" s="244">
        <f>$F$79*(1+$D79)^K133</f>
        <v>0</v>
      </c>
      <c r="L79" s="146"/>
      <c r="M79" s="186"/>
    </row>
    <row r="80" spans="1:13" ht="12.75" customHeight="1">
      <c r="A80" s="157"/>
      <c r="B80" s="189"/>
      <c r="C80" s="22" t="s">
        <v>134</v>
      </c>
      <c r="D80" s="300">
        <f t="shared" si="24"/>
        <v>0.03</v>
      </c>
      <c r="E80" s="313" t="s">
        <v>93</v>
      </c>
      <c r="F80" s="312">
        <v>0</v>
      </c>
      <c r="G80" s="239">
        <f>$F$80*(1+$D80)^G133</f>
        <v>0</v>
      </c>
      <c r="H80" s="239">
        <f>$F$80*(1+$D80)^H133</f>
        <v>0</v>
      </c>
      <c r="I80" s="239">
        <f>$F$80*(1+$D80)^I133</f>
        <v>0</v>
      </c>
      <c r="J80" s="239">
        <f>$F$80*(1+$D80)^J133</f>
        <v>0</v>
      </c>
      <c r="K80" s="244">
        <f>$F$80*(1+$D80)^K133</f>
        <v>0</v>
      </c>
      <c r="L80" s="146"/>
    </row>
    <row r="81" spans="1:13" ht="12.75" customHeight="1">
      <c r="A81" s="157"/>
      <c r="B81" s="189"/>
      <c r="C81" s="22" t="s">
        <v>136</v>
      </c>
      <c r="D81" s="300">
        <f t="shared" si="24"/>
        <v>0.03</v>
      </c>
      <c r="E81" s="313" t="s">
        <v>93</v>
      </c>
      <c r="F81" s="312">
        <v>0</v>
      </c>
      <c r="G81" s="239">
        <f>$F$81*(1+$D81)^G133</f>
        <v>0</v>
      </c>
      <c r="H81" s="239">
        <f>$F$81*(1+$D81)^H133</f>
        <v>0</v>
      </c>
      <c r="I81" s="239">
        <f>$F$81*(1+$D81)^I133</f>
        <v>0</v>
      </c>
      <c r="J81" s="239">
        <f>$F$81*(1+$D81)^J133</f>
        <v>0</v>
      </c>
      <c r="K81" s="244">
        <f>$F$81*(1+$D81)^K133</f>
        <v>0</v>
      </c>
      <c r="L81" s="141"/>
    </row>
    <row r="82" spans="1:13" ht="12.75" customHeight="1">
      <c r="A82" s="157"/>
      <c r="B82" s="189"/>
      <c r="C82" s="22" t="s">
        <v>137</v>
      </c>
      <c r="D82" s="300">
        <f t="shared" si="24"/>
        <v>0.03</v>
      </c>
      <c r="E82" s="313" t="s">
        <v>93</v>
      </c>
      <c r="F82" s="312">
        <v>0</v>
      </c>
      <c r="G82" s="239">
        <f>$F$82*(1+$D82)^G133</f>
        <v>0</v>
      </c>
      <c r="H82" s="239">
        <f>$F$82*(1+$D82)^H133</f>
        <v>0</v>
      </c>
      <c r="I82" s="239">
        <f>$F$82*(1+$D82)^I133</f>
        <v>0</v>
      </c>
      <c r="J82" s="239">
        <f>$F$82*(1+$D82)^J133</f>
        <v>0</v>
      </c>
      <c r="K82" s="244">
        <f>$F$82*(1+$D82)^K133</f>
        <v>0</v>
      </c>
      <c r="L82" s="146"/>
      <c r="M82" s="186"/>
    </row>
    <row r="83" spans="1:13" ht="12.75" customHeight="1">
      <c r="A83" s="157"/>
      <c r="B83" s="189"/>
      <c r="C83" s="22" t="s">
        <v>138</v>
      </c>
      <c r="D83" s="300">
        <f t="shared" si="24"/>
        <v>0.03</v>
      </c>
      <c r="E83" s="313" t="s">
        <v>93</v>
      </c>
      <c r="F83" s="312">
        <v>0</v>
      </c>
      <c r="G83" s="239">
        <f>$F$83*(1+$D83)^G133</f>
        <v>0</v>
      </c>
      <c r="H83" s="239">
        <f>$F$83*(1+$D83)^H133</f>
        <v>0</v>
      </c>
      <c r="I83" s="239">
        <f>$F$83*(1+$D83)^I133</f>
        <v>0</v>
      </c>
      <c r="J83" s="239">
        <f>$F$83*(1+$D83)^J133</f>
        <v>0</v>
      </c>
      <c r="K83" s="244">
        <f>$F$83*(1+$D83)^K133</f>
        <v>0</v>
      </c>
      <c r="L83" s="146"/>
      <c r="M83" s="186"/>
    </row>
    <row r="84" spans="1:13" ht="12.75" customHeight="1">
      <c r="A84" s="157"/>
      <c r="B84" s="189"/>
      <c r="C84" s="592" t="s">
        <v>418</v>
      </c>
      <c r="D84" s="300">
        <f t="shared" si="24"/>
        <v>0.03</v>
      </c>
      <c r="E84" s="313" t="s">
        <v>93</v>
      </c>
      <c r="F84" s="312">
        <v>0</v>
      </c>
      <c r="G84" s="239">
        <f>$F$84*(1+$D84)^G133</f>
        <v>0</v>
      </c>
      <c r="H84" s="239">
        <f>$F$84*(1+$D84)^H133</f>
        <v>0</v>
      </c>
      <c r="I84" s="239">
        <f>$F$84*(1+$D84)^I133</f>
        <v>0</v>
      </c>
      <c r="J84" s="239">
        <f>$F$84*(1+$D84)^J133</f>
        <v>0</v>
      </c>
      <c r="K84" s="244">
        <f>$F$84*(1+$D84)^K133</f>
        <v>0</v>
      </c>
      <c r="L84" s="146"/>
      <c r="M84" s="186"/>
    </row>
    <row r="85" spans="1:13" ht="12.75" customHeight="1">
      <c r="A85" s="157"/>
      <c r="B85" s="189"/>
      <c r="C85" s="592" t="s">
        <v>419</v>
      </c>
      <c r="D85" s="300">
        <f t="shared" si="24"/>
        <v>0.03</v>
      </c>
      <c r="E85" s="313" t="s">
        <v>93</v>
      </c>
      <c r="F85" s="312">
        <v>0</v>
      </c>
      <c r="G85" s="239">
        <f>$F$85*(1+$D85)^G133</f>
        <v>0</v>
      </c>
      <c r="H85" s="239">
        <f>$F$85*(1+$D85)^H133</f>
        <v>0</v>
      </c>
      <c r="I85" s="239">
        <f>$F$85*(1+$D85)^I133</f>
        <v>0</v>
      </c>
      <c r="J85" s="239">
        <f>$F$85*(1+$D85)^J133</f>
        <v>0</v>
      </c>
      <c r="K85" s="244">
        <f>$F$85*(1+$D85)^K133</f>
        <v>0</v>
      </c>
      <c r="L85" s="146"/>
    </row>
    <row r="86" spans="1:13" ht="12.75" customHeight="1">
      <c r="A86" s="157"/>
      <c r="B86" s="189"/>
      <c r="C86" s="22" t="s">
        <v>139</v>
      </c>
      <c r="D86" s="300">
        <f t="shared" si="24"/>
        <v>0.03</v>
      </c>
      <c r="E86" s="303">
        <v>100</v>
      </c>
      <c r="F86" s="239">
        <f>+F20*$E$86</f>
        <v>0</v>
      </c>
      <c r="G86" s="239">
        <f>+G20*$E$86*(1+$D$86)^G133</f>
        <v>0</v>
      </c>
      <c r="H86" s="239">
        <f>+H20*$E$86*(1+$D$86)^H133</f>
        <v>0</v>
      </c>
      <c r="I86" s="239">
        <f>+I20*$E$86*(1+$D$86)^I133</f>
        <v>0</v>
      </c>
      <c r="J86" s="239">
        <f>+J20*$E$86*(1+$D$86)^J133</f>
        <v>0</v>
      </c>
      <c r="K86" s="244">
        <f>+K20*$E$86*(1+$D$86)^K133</f>
        <v>0</v>
      </c>
      <c r="L86" s="146"/>
    </row>
    <row r="87" spans="1:13" s="23" customFormat="1" ht="12.75" customHeight="1">
      <c r="B87" s="213" t="s">
        <v>100</v>
      </c>
      <c r="C87" s="259"/>
      <c r="D87" s="260"/>
      <c r="E87" s="261"/>
      <c r="F87" s="262">
        <f>F42+F53+F62+F69+F73</f>
        <v>0</v>
      </c>
      <c r="G87" s="262">
        <f t="shared" ref="G87:J87" si="27">G42+G53+G62+G69+G73</f>
        <v>0</v>
      </c>
      <c r="H87" s="262">
        <f t="shared" si="27"/>
        <v>0</v>
      </c>
      <c r="I87" s="262">
        <f t="shared" si="27"/>
        <v>0</v>
      </c>
      <c r="J87" s="262">
        <f t="shared" si="27"/>
        <v>0</v>
      </c>
      <c r="K87" s="263">
        <f>K42+K53+K62+K69+K73</f>
        <v>0</v>
      </c>
      <c r="L87" s="146"/>
      <c r="M87" s="555"/>
    </row>
    <row r="88" spans="1:13" s="23" customFormat="1" ht="12.75" customHeight="1" thickBot="1">
      <c r="B88" s="264" t="s">
        <v>89</v>
      </c>
      <c r="C88" s="172"/>
      <c r="D88" s="173"/>
      <c r="E88" s="174"/>
      <c r="F88" s="187"/>
      <c r="G88" s="175">
        <f>IFERROR(G87/F87-1,0)</f>
        <v>0</v>
      </c>
      <c r="H88" s="175">
        <f>IFERROR(H87/G87-1,0)</f>
        <v>0</v>
      </c>
      <c r="I88" s="175">
        <f>IFERROR(I87/H87-1,0)</f>
        <v>0</v>
      </c>
      <c r="J88" s="175">
        <f>IFERROR(J87/I87-1,0)</f>
        <v>0</v>
      </c>
      <c r="K88" s="265">
        <f>IFERROR(K87/J87-1,0)</f>
        <v>0</v>
      </c>
      <c r="L88" s="146"/>
    </row>
    <row r="89" spans="1:13" ht="12.75" customHeight="1" thickTop="1">
      <c r="B89" s="189"/>
      <c r="C89" s="20"/>
      <c r="D89" s="176"/>
      <c r="E89" s="177"/>
      <c r="F89" s="34"/>
      <c r="G89" s="34"/>
      <c r="H89" s="188"/>
      <c r="I89" s="188"/>
      <c r="J89" s="188"/>
      <c r="K89" s="270"/>
      <c r="L89" s="146"/>
    </row>
    <row r="90" spans="1:13" ht="12.75" customHeight="1">
      <c r="B90" s="31" t="s">
        <v>338</v>
      </c>
      <c r="C90" s="170"/>
      <c r="D90" s="21"/>
      <c r="E90" s="21"/>
      <c r="F90" s="241">
        <f t="shared" ref="F90:K90" si="28">F38-F87</f>
        <v>0</v>
      </c>
      <c r="G90" s="241">
        <f t="shared" si="28"/>
        <v>0</v>
      </c>
      <c r="H90" s="241">
        <f t="shared" si="28"/>
        <v>0</v>
      </c>
      <c r="I90" s="241">
        <f t="shared" si="28"/>
        <v>0</v>
      </c>
      <c r="J90" s="241">
        <f t="shared" si="28"/>
        <v>0</v>
      </c>
      <c r="K90" s="246">
        <f t="shared" si="28"/>
        <v>0</v>
      </c>
      <c r="L90" s="146"/>
      <c r="M90" s="555"/>
    </row>
    <row r="91" spans="1:13" ht="12.75" customHeight="1">
      <c r="B91" s="215" t="s">
        <v>101</v>
      </c>
      <c r="C91" s="22"/>
      <c r="D91" s="183"/>
      <c r="E91" s="184"/>
      <c r="F91" s="243">
        <f t="shared" ref="F91:K91" si="29">IFERROR(+F90/F38,0)</f>
        <v>0</v>
      </c>
      <c r="G91" s="243">
        <f t="shared" si="29"/>
        <v>0</v>
      </c>
      <c r="H91" s="243">
        <f t="shared" si="29"/>
        <v>0</v>
      </c>
      <c r="I91" s="243">
        <f t="shared" si="29"/>
        <v>0</v>
      </c>
      <c r="J91" s="243">
        <f t="shared" si="29"/>
        <v>0</v>
      </c>
      <c r="K91" s="271">
        <f t="shared" si="29"/>
        <v>0</v>
      </c>
      <c r="L91" s="146"/>
    </row>
    <row r="92" spans="1:13" ht="12.75" customHeight="1">
      <c r="B92" s="214" t="s">
        <v>145</v>
      </c>
      <c r="C92" s="35"/>
      <c r="D92" s="35"/>
      <c r="E92" s="35"/>
      <c r="F92" s="242">
        <f>SUM($F$90:F90)</f>
        <v>0</v>
      </c>
      <c r="G92" s="242">
        <f>SUM($F$90:G90)</f>
        <v>0</v>
      </c>
      <c r="H92" s="242">
        <f>SUM($F$90:H90)</f>
        <v>0</v>
      </c>
      <c r="I92" s="242">
        <f>SUM($F$90:I90)</f>
        <v>0</v>
      </c>
      <c r="J92" s="242">
        <f>SUM($F$90:J90)</f>
        <v>0</v>
      </c>
      <c r="K92" s="245">
        <f>SUM($F$90:K90)</f>
        <v>0</v>
      </c>
      <c r="L92" s="146"/>
    </row>
    <row r="93" spans="1:13" ht="12.75" customHeight="1">
      <c r="B93" s="218" t="s">
        <v>167</v>
      </c>
      <c r="C93" s="272"/>
      <c r="D93" s="273"/>
      <c r="E93" s="274"/>
      <c r="F93" s="275">
        <f t="shared" ref="F93:K93" si="30">IFERROR(F92/F87*365,0)</f>
        <v>0</v>
      </c>
      <c r="G93" s="275">
        <f t="shared" si="30"/>
        <v>0</v>
      </c>
      <c r="H93" s="275">
        <f t="shared" si="30"/>
        <v>0</v>
      </c>
      <c r="I93" s="275">
        <f t="shared" si="30"/>
        <v>0</v>
      </c>
      <c r="J93" s="275">
        <f t="shared" si="30"/>
        <v>0</v>
      </c>
      <c r="K93" s="276">
        <f t="shared" si="30"/>
        <v>0</v>
      </c>
      <c r="L93" s="146"/>
    </row>
    <row r="94" spans="1:13" ht="12.75" customHeight="1">
      <c r="B94" s="170"/>
      <c r="C94" s="207"/>
      <c r="D94" s="208"/>
      <c r="E94" s="209"/>
      <c r="F94" s="192"/>
      <c r="G94" s="192"/>
      <c r="H94" s="192"/>
      <c r="I94" s="192"/>
      <c r="J94" s="192"/>
      <c r="K94" s="192"/>
      <c r="L94" s="146"/>
    </row>
    <row r="95" spans="1:13" ht="12.75" customHeight="1">
      <c r="B95" s="238" t="s">
        <v>313</v>
      </c>
      <c r="C95" s="223"/>
      <c r="D95" s="223"/>
      <c r="E95" s="223"/>
      <c r="F95" s="223" t="str">
        <f t="shared" ref="F95:K95" si="31">+F5</f>
        <v>SY 20-21</v>
      </c>
      <c r="G95" s="223" t="str">
        <f t="shared" si="31"/>
        <v>SY 21-22</v>
      </c>
      <c r="H95" s="223" t="str">
        <f t="shared" si="31"/>
        <v>SY 22-23</v>
      </c>
      <c r="I95" s="223" t="str">
        <f t="shared" si="31"/>
        <v>SY 23-24</v>
      </c>
      <c r="J95" s="223" t="str">
        <f t="shared" si="31"/>
        <v>SY 23-24</v>
      </c>
      <c r="K95" s="224" t="str">
        <f t="shared" si="31"/>
        <v>SY 24-25</v>
      </c>
      <c r="L95" s="146"/>
      <c r="M95" s="28"/>
    </row>
    <row r="96" spans="1:13" ht="12.75" customHeight="1">
      <c r="B96" s="214" t="s">
        <v>338</v>
      </c>
      <c r="C96" s="35"/>
      <c r="D96" s="21"/>
      <c r="E96" s="21"/>
      <c r="F96" s="241">
        <f t="shared" ref="F96:K96" si="32">+F90</f>
        <v>0</v>
      </c>
      <c r="G96" s="241">
        <f t="shared" si="32"/>
        <v>0</v>
      </c>
      <c r="H96" s="241">
        <f t="shared" si="32"/>
        <v>0</v>
      </c>
      <c r="I96" s="241">
        <f t="shared" si="32"/>
        <v>0</v>
      </c>
      <c r="J96" s="241">
        <f t="shared" si="32"/>
        <v>0</v>
      </c>
      <c r="K96" s="246">
        <f t="shared" si="32"/>
        <v>0</v>
      </c>
      <c r="L96" s="146"/>
    </row>
    <row r="97" spans="1:13" ht="12.75" customHeight="1">
      <c r="B97" s="215" t="s">
        <v>146</v>
      </c>
      <c r="C97" s="22"/>
      <c r="D97" s="183"/>
      <c r="E97" s="184"/>
      <c r="F97" s="239">
        <f t="shared" ref="F97:K97" si="33">F55</f>
        <v>0</v>
      </c>
      <c r="G97" s="239">
        <f t="shared" si="33"/>
        <v>0</v>
      </c>
      <c r="H97" s="239">
        <f t="shared" si="33"/>
        <v>0</v>
      </c>
      <c r="I97" s="239">
        <f t="shared" si="33"/>
        <v>0</v>
      </c>
      <c r="J97" s="239">
        <f t="shared" si="33"/>
        <v>0</v>
      </c>
      <c r="K97" s="244">
        <f t="shared" si="33"/>
        <v>0</v>
      </c>
      <c r="L97" s="146"/>
    </row>
    <row r="98" spans="1:13" ht="12.75" customHeight="1">
      <c r="B98" s="215" t="s">
        <v>143</v>
      </c>
      <c r="C98" s="22"/>
      <c r="D98" s="183"/>
      <c r="E98" s="184"/>
      <c r="F98" s="242">
        <f t="shared" ref="F98:K98" si="34">+F96+F97</f>
        <v>0</v>
      </c>
      <c r="G98" s="242">
        <f t="shared" si="34"/>
        <v>0</v>
      </c>
      <c r="H98" s="242">
        <f t="shared" si="34"/>
        <v>0</v>
      </c>
      <c r="I98" s="242">
        <f t="shared" si="34"/>
        <v>0</v>
      </c>
      <c r="J98" s="242">
        <f t="shared" si="34"/>
        <v>0</v>
      </c>
      <c r="K98" s="245">
        <f t="shared" si="34"/>
        <v>0</v>
      </c>
      <c r="L98" s="146"/>
    </row>
    <row r="99" spans="1:13" ht="12.75" customHeight="1">
      <c r="B99" s="215" t="s">
        <v>144</v>
      </c>
      <c r="C99" s="22"/>
      <c r="D99" s="183"/>
      <c r="E99" s="184"/>
      <c r="F99" s="212">
        <f t="shared" ref="F99:K99" si="35">IFERROR(F98/F97,0)</f>
        <v>0</v>
      </c>
      <c r="G99" s="212">
        <f t="shared" si="35"/>
        <v>0</v>
      </c>
      <c r="H99" s="212">
        <f t="shared" si="35"/>
        <v>0</v>
      </c>
      <c r="I99" s="212">
        <f t="shared" si="35"/>
        <v>0</v>
      </c>
      <c r="J99" s="212">
        <f t="shared" si="35"/>
        <v>0</v>
      </c>
      <c r="K99" s="216">
        <f t="shared" si="35"/>
        <v>0</v>
      </c>
      <c r="L99" s="146"/>
    </row>
    <row r="100" spans="1:13" ht="6.75" customHeight="1">
      <c r="B100" s="217"/>
      <c r="C100" s="23"/>
      <c r="D100" s="210"/>
      <c r="E100" s="211"/>
      <c r="F100" s="23"/>
      <c r="G100" s="23"/>
      <c r="H100" s="23"/>
      <c r="I100" s="23"/>
      <c r="J100" s="23"/>
      <c r="K100" s="24"/>
      <c r="L100" s="141"/>
    </row>
    <row r="101" spans="1:13" ht="12.75" customHeight="1">
      <c r="B101" s="215" t="s">
        <v>102</v>
      </c>
      <c r="C101" s="22"/>
      <c r="D101" s="183"/>
      <c r="E101" s="184"/>
      <c r="F101" s="239">
        <f t="shared" ref="F101:K101" si="36">F35</f>
        <v>0</v>
      </c>
      <c r="G101" s="239">
        <f t="shared" si="36"/>
        <v>0</v>
      </c>
      <c r="H101" s="239">
        <f t="shared" si="36"/>
        <v>0</v>
      </c>
      <c r="I101" s="239">
        <f t="shared" si="36"/>
        <v>0</v>
      </c>
      <c r="J101" s="239">
        <f t="shared" si="36"/>
        <v>0</v>
      </c>
      <c r="K101" s="244">
        <f t="shared" si="36"/>
        <v>0</v>
      </c>
      <c r="L101" s="146"/>
    </row>
    <row r="102" spans="1:13" ht="12.75" customHeight="1">
      <c r="B102" s="215" t="s">
        <v>149</v>
      </c>
      <c r="C102" s="22"/>
      <c r="D102" s="183"/>
      <c r="E102" s="184"/>
      <c r="F102" s="242">
        <f t="shared" ref="F102:K102" si="37">F97</f>
        <v>0</v>
      </c>
      <c r="G102" s="242">
        <f t="shared" si="37"/>
        <v>0</v>
      </c>
      <c r="H102" s="242">
        <f t="shared" si="37"/>
        <v>0</v>
      </c>
      <c r="I102" s="242">
        <f t="shared" si="37"/>
        <v>0</v>
      </c>
      <c r="J102" s="242">
        <f t="shared" si="37"/>
        <v>0</v>
      </c>
      <c r="K102" s="245">
        <f t="shared" si="37"/>
        <v>0</v>
      </c>
      <c r="L102" s="146"/>
    </row>
    <row r="103" spans="1:13" ht="12.75" customHeight="1">
      <c r="B103" s="215" t="s">
        <v>150</v>
      </c>
      <c r="C103" s="22"/>
      <c r="D103" s="183"/>
      <c r="E103" s="184"/>
      <c r="F103" s="212">
        <f t="shared" ref="F103:K103" si="38">IFERROR(F101/F102,0)</f>
        <v>0</v>
      </c>
      <c r="G103" s="212">
        <f t="shared" si="38"/>
        <v>0</v>
      </c>
      <c r="H103" s="212">
        <f t="shared" si="38"/>
        <v>0</v>
      </c>
      <c r="I103" s="212">
        <f t="shared" si="38"/>
        <v>0</v>
      </c>
      <c r="J103" s="212">
        <f t="shared" si="38"/>
        <v>0</v>
      </c>
      <c r="K103" s="216">
        <f t="shared" si="38"/>
        <v>0</v>
      </c>
      <c r="L103" s="146"/>
    </row>
    <row r="104" spans="1:13" ht="6.75" customHeight="1">
      <c r="B104" s="215"/>
      <c r="C104" s="22"/>
      <c r="D104" s="183"/>
      <c r="E104" s="184"/>
      <c r="F104" s="212"/>
      <c r="G104" s="212"/>
      <c r="H104" s="212"/>
      <c r="I104" s="212"/>
      <c r="J104" s="212"/>
      <c r="K104" s="216"/>
      <c r="L104" s="146"/>
    </row>
    <row r="105" spans="1:13" ht="12.75" customHeight="1">
      <c r="B105" s="215" t="s">
        <v>380</v>
      </c>
      <c r="C105" s="22"/>
      <c r="D105" s="183"/>
      <c r="E105" s="184"/>
      <c r="F105" s="242">
        <f>+F27+F30+F33+F34+F35</f>
        <v>0</v>
      </c>
      <c r="G105" s="242">
        <f t="shared" ref="G105:K105" si="39">+G27+G30+G33+G34+G35</f>
        <v>0</v>
      </c>
      <c r="H105" s="242">
        <f t="shared" si="39"/>
        <v>0</v>
      </c>
      <c r="I105" s="242">
        <f t="shared" si="39"/>
        <v>0</v>
      </c>
      <c r="J105" s="242">
        <f t="shared" si="39"/>
        <v>0</v>
      </c>
      <c r="K105" s="245">
        <f t="shared" si="39"/>
        <v>0</v>
      </c>
      <c r="L105" s="146"/>
    </row>
    <row r="106" spans="1:13" ht="12.75" customHeight="1">
      <c r="B106" s="215" t="s">
        <v>311</v>
      </c>
      <c r="C106" s="22"/>
      <c r="D106" s="183"/>
      <c r="E106" s="184"/>
      <c r="F106" s="473">
        <f>IFERROR(F55/F105,0)</f>
        <v>0</v>
      </c>
      <c r="G106" s="473">
        <f>IFERROR(G55/G105,0)</f>
        <v>0</v>
      </c>
      <c r="H106" s="473">
        <f>IFERROR(H55/H105,0)</f>
        <v>0</v>
      </c>
      <c r="I106" s="473">
        <f t="shared" ref="I106:K106" si="40">IFERROR(I55/I105,0)</f>
        <v>0</v>
      </c>
      <c r="J106" s="473">
        <f t="shared" si="40"/>
        <v>0</v>
      </c>
      <c r="K106" s="474">
        <f t="shared" si="40"/>
        <v>0</v>
      </c>
      <c r="L106" s="146"/>
    </row>
    <row r="107" spans="1:13" ht="12.75" customHeight="1">
      <c r="B107" s="218" t="s">
        <v>312</v>
      </c>
      <c r="C107" s="219"/>
      <c r="D107" s="220"/>
      <c r="E107" s="221"/>
      <c r="F107" s="475">
        <f t="shared" ref="F107:K107" si="41">IFERROR(+F55/F38,0)</f>
        <v>0</v>
      </c>
      <c r="G107" s="475">
        <f t="shared" si="41"/>
        <v>0</v>
      </c>
      <c r="H107" s="475">
        <f t="shared" si="41"/>
        <v>0</v>
      </c>
      <c r="I107" s="475">
        <f t="shared" si="41"/>
        <v>0</v>
      </c>
      <c r="J107" s="475">
        <f t="shared" si="41"/>
        <v>0</v>
      </c>
      <c r="K107" s="513">
        <f t="shared" si="41"/>
        <v>0</v>
      </c>
      <c r="L107" s="146"/>
    </row>
    <row r="108" spans="1:13" ht="12.75" customHeight="1">
      <c r="B108" s="170"/>
      <c r="C108" s="22"/>
      <c r="D108" s="183"/>
      <c r="E108" s="184"/>
      <c r="F108" s="212"/>
      <c r="G108" s="212"/>
      <c r="H108" s="212"/>
      <c r="I108" s="212"/>
      <c r="J108" s="212"/>
      <c r="K108" s="212"/>
      <c r="L108" s="146"/>
    </row>
    <row r="109" spans="1:13" ht="12.75" customHeight="1">
      <c r="A109" s="189"/>
      <c r="B109" s="157"/>
      <c r="C109" s="154"/>
      <c r="D109" s="190"/>
      <c r="E109" s="191"/>
      <c r="F109" s="192"/>
      <c r="G109" s="192"/>
      <c r="H109" s="192"/>
      <c r="I109" s="192"/>
      <c r="J109" s="192"/>
      <c r="K109" s="192"/>
      <c r="L109" s="146"/>
    </row>
    <row r="110" spans="1:13" ht="12.75" customHeight="1">
      <c r="B110" s="238" t="s">
        <v>151</v>
      </c>
      <c r="C110" s="223"/>
      <c r="D110" s="223"/>
      <c r="E110" s="223"/>
      <c r="F110" s="223" t="str">
        <f>+F5</f>
        <v>SY 20-21</v>
      </c>
      <c r="G110" s="223" t="s">
        <v>69</v>
      </c>
      <c r="H110" s="223" t="str">
        <f>+H5</f>
        <v>SY 22-23</v>
      </c>
      <c r="I110" s="223" t="str">
        <f>+I5</f>
        <v>SY 23-24</v>
      </c>
      <c r="J110" s="223" t="str">
        <f>+J5</f>
        <v>SY 23-24</v>
      </c>
      <c r="K110" s="224" t="str">
        <f>+K5</f>
        <v>SY 24-25</v>
      </c>
      <c r="L110" s="146"/>
      <c r="M110" s="28"/>
    </row>
    <row r="111" spans="1:13" ht="12.75" customHeight="1">
      <c r="B111" s="31" t="s">
        <v>152</v>
      </c>
      <c r="C111" s="21"/>
      <c r="D111" s="21"/>
      <c r="E111" s="21"/>
      <c r="F111" s="21"/>
      <c r="G111" s="21"/>
      <c r="H111" s="21"/>
      <c r="I111" s="21"/>
      <c r="J111" s="21"/>
      <c r="K111" s="237"/>
      <c r="L111" s="146"/>
    </row>
    <row r="112" spans="1:13" ht="12.75" customHeight="1">
      <c r="B112" s="215" t="s">
        <v>148</v>
      </c>
      <c r="C112" s="157"/>
      <c r="D112" s="158"/>
      <c r="E112" s="159"/>
      <c r="F112" s="201">
        <f t="shared" ref="F112:K112" si="42">IFERROR(+F90/F38,0)</f>
        <v>0</v>
      </c>
      <c r="G112" s="201">
        <f t="shared" si="42"/>
        <v>0</v>
      </c>
      <c r="H112" s="201">
        <f t="shared" si="42"/>
        <v>0</v>
      </c>
      <c r="I112" s="201">
        <f t="shared" si="42"/>
        <v>0</v>
      </c>
      <c r="J112" s="201">
        <f t="shared" si="42"/>
        <v>0</v>
      </c>
      <c r="K112" s="226">
        <f t="shared" si="42"/>
        <v>0</v>
      </c>
      <c r="L112" s="146"/>
    </row>
    <row r="113" spans="2:13" ht="12.75" customHeight="1">
      <c r="B113" s="189" t="s">
        <v>305</v>
      </c>
      <c r="C113" s="169"/>
      <c r="D113" s="199"/>
      <c r="E113" s="200"/>
      <c r="F113" s="201">
        <f t="shared" ref="F113:K113" si="43">IFERROR((F43+F62)/F38,0)</f>
        <v>0</v>
      </c>
      <c r="G113" s="201">
        <f t="shared" si="43"/>
        <v>0</v>
      </c>
      <c r="H113" s="201">
        <f t="shared" si="43"/>
        <v>0</v>
      </c>
      <c r="I113" s="201">
        <f t="shared" si="43"/>
        <v>0</v>
      </c>
      <c r="J113" s="201">
        <f t="shared" si="43"/>
        <v>0</v>
      </c>
      <c r="K113" s="226">
        <f t="shared" si="43"/>
        <v>0</v>
      </c>
      <c r="L113" s="141"/>
    </row>
    <row r="114" spans="2:13" ht="12.75" customHeight="1">
      <c r="B114" s="189" t="s">
        <v>306</v>
      </c>
      <c r="C114" s="169"/>
      <c r="D114" s="199"/>
      <c r="E114" s="200"/>
      <c r="F114" s="201">
        <f t="shared" ref="F114:K114" si="44">IFERROR(+F69/F38,0)</f>
        <v>0</v>
      </c>
      <c r="G114" s="201">
        <f t="shared" si="44"/>
        <v>0</v>
      </c>
      <c r="H114" s="201">
        <f t="shared" si="44"/>
        <v>0</v>
      </c>
      <c r="I114" s="201">
        <f t="shared" si="44"/>
        <v>0</v>
      </c>
      <c r="J114" s="201">
        <f t="shared" si="44"/>
        <v>0</v>
      </c>
      <c r="K114" s="226">
        <f t="shared" si="44"/>
        <v>0</v>
      </c>
      <c r="L114" s="141"/>
    </row>
    <row r="115" spans="2:13" ht="12.75" customHeight="1">
      <c r="B115" s="215" t="s">
        <v>307</v>
      </c>
      <c r="C115" s="157"/>
      <c r="D115" s="158"/>
      <c r="E115" s="159"/>
      <c r="F115" s="201">
        <f t="shared" ref="F115:K115" si="45">IFERROR(F53/F38,0)</f>
        <v>0</v>
      </c>
      <c r="G115" s="201">
        <f t="shared" si="45"/>
        <v>0</v>
      </c>
      <c r="H115" s="201">
        <f t="shared" si="45"/>
        <v>0</v>
      </c>
      <c r="I115" s="201">
        <f t="shared" si="45"/>
        <v>0</v>
      </c>
      <c r="J115" s="201">
        <f t="shared" si="45"/>
        <v>0</v>
      </c>
      <c r="K115" s="226">
        <f t="shared" si="45"/>
        <v>0</v>
      </c>
      <c r="L115" s="141"/>
      <c r="M115" s="512"/>
    </row>
    <row r="116" spans="2:13" ht="12.75" customHeight="1">
      <c r="B116" s="215" t="s">
        <v>308</v>
      </c>
      <c r="C116" s="157"/>
      <c r="D116" s="158"/>
      <c r="E116" s="159"/>
      <c r="F116" s="201">
        <f t="shared" ref="F116:K116" si="46">IFERROR((F73+F48)/F38,0)</f>
        <v>0</v>
      </c>
      <c r="G116" s="201">
        <f t="shared" si="46"/>
        <v>0</v>
      </c>
      <c r="H116" s="201">
        <f t="shared" si="46"/>
        <v>0</v>
      </c>
      <c r="I116" s="201">
        <f t="shared" si="46"/>
        <v>0</v>
      </c>
      <c r="J116" s="201">
        <f t="shared" si="46"/>
        <v>0</v>
      </c>
      <c r="K116" s="226">
        <f t="shared" si="46"/>
        <v>0</v>
      </c>
      <c r="L116" s="146"/>
    </row>
    <row r="117" spans="2:13" ht="12.75" customHeight="1">
      <c r="B117" s="227" t="s">
        <v>147</v>
      </c>
      <c r="C117" s="154"/>
      <c r="D117" s="190"/>
      <c r="E117" s="191"/>
      <c r="F117" s="195">
        <f>SUM(F112:F116)</f>
        <v>0</v>
      </c>
      <c r="G117" s="195">
        <f t="shared" ref="G117:K117" si="47">SUM(G112:G116)</f>
        <v>0</v>
      </c>
      <c r="H117" s="195">
        <f t="shared" si="47"/>
        <v>0</v>
      </c>
      <c r="I117" s="195">
        <f t="shared" si="47"/>
        <v>0</v>
      </c>
      <c r="J117" s="195">
        <f t="shared" si="47"/>
        <v>0</v>
      </c>
      <c r="K117" s="228">
        <f t="shared" si="47"/>
        <v>0</v>
      </c>
      <c r="L117" s="146"/>
    </row>
    <row r="118" spans="2:13" ht="6.75" customHeight="1">
      <c r="B118" s="232"/>
      <c r="C118" s="156"/>
      <c r="D118" s="167"/>
      <c r="E118" s="168"/>
      <c r="F118" s="198"/>
      <c r="G118" s="198"/>
      <c r="H118" s="198"/>
      <c r="I118" s="198"/>
      <c r="J118" s="198"/>
      <c r="K118" s="231"/>
      <c r="L118" s="146"/>
    </row>
    <row r="119" spans="2:13" ht="12.75" customHeight="1">
      <c r="B119" s="227" t="s">
        <v>153</v>
      </c>
      <c r="C119" s="157"/>
      <c r="D119" s="158"/>
      <c r="E119" s="159"/>
      <c r="F119" s="159"/>
      <c r="G119" s="159"/>
      <c r="H119" s="159"/>
      <c r="I119" s="159"/>
      <c r="J119" s="159"/>
      <c r="K119" s="233"/>
      <c r="L119" s="146"/>
    </row>
    <row r="120" spans="2:13" ht="12.75" customHeight="1">
      <c r="B120" s="189" t="s">
        <v>336</v>
      </c>
      <c r="C120" s="157"/>
      <c r="D120" s="158"/>
      <c r="E120" s="159"/>
      <c r="F120" s="194">
        <f>IFERROR((F27+F28)/F38,0)</f>
        <v>0</v>
      </c>
      <c r="G120" s="194">
        <f t="shared" ref="G120:K120" si="48">IFERROR((G27+G28)/G38,0)</f>
        <v>0</v>
      </c>
      <c r="H120" s="194">
        <f t="shared" si="48"/>
        <v>0</v>
      </c>
      <c r="I120" s="194">
        <f t="shared" si="48"/>
        <v>0</v>
      </c>
      <c r="J120" s="194">
        <f t="shared" si="48"/>
        <v>0</v>
      </c>
      <c r="K120" s="230">
        <f t="shared" si="48"/>
        <v>0</v>
      </c>
      <c r="L120" s="146"/>
    </row>
    <row r="121" spans="2:13" ht="12.75" customHeight="1">
      <c r="B121" s="189" t="s">
        <v>310</v>
      </c>
      <c r="C121" s="157"/>
      <c r="D121" s="158"/>
      <c r="E121" s="159"/>
      <c r="F121" s="194">
        <f>IFERROR(+F29/F38,0)</f>
        <v>0</v>
      </c>
      <c r="G121" s="194">
        <f t="shared" ref="G121:K121" si="49">IFERROR(+G29/G38,0)</f>
        <v>0</v>
      </c>
      <c r="H121" s="194">
        <f t="shared" si="49"/>
        <v>0</v>
      </c>
      <c r="I121" s="194">
        <f t="shared" si="49"/>
        <v>0</v>
      </c>
      <c r="J121" s="194">
        <f t="shared" si="49"/>
        <v>0</v>
      </c>
      <c r="K121" s="230">
        <f t="shared" si="49"/>
        <v>0</v>
      </c>
      <c r="L121" s="146"/>
    </row>
    <row r="122" spans="2:13" ht="12.75" customHeight="1">
      <c r="B122" s="189" t="s">
        <v>106</v>
      </c>
      <c r="C122" s="157"/>
      <c r="D122" s="158"/>
      <c r="E122" s="159"/>
      <c r="F122" s="194">
        <f t="shared" ref="F122:K122" si="50">IFERROR(F32/F38,0)</f>
        <v>0</v>
      </c>
      <c r="G122" s="194">
        <f t="shared" si="50"/>
        <v>0</v>
      </c>
      <c r="H122" s="194">
        <f t="shared" si="50"/>
        <v>0</v>
      </c>
      <c r="I122" s="194">
        <f t="shared" si="50"/>
        <v>0</v>
      </c>
      <c r="J122" s="194">
        <f t="shared" si="50"/>
        <v>0</v>
      </c>
      <c r="K122" s="230">
        <f t="shared" si="50"/>
        <v>0</v>
      </c>
      <c r="L122" s="146"/>
    </row>
    <row r="123" spans="2:13" ht="12.75" customHeight="1">
      <c r="B123" s="189" t="s">
        <v>309</v>
      </c>
      <c r="C123" s="157"/>
      <c r="D123" s="158"/>
      <c r="E123" s="159"/>
      <c r="F123" s="194">
        <f t="shared" ref="F123:K123" si="51">IFERROR(F35/F38,0)</f>
        <v>0</v>
      </c>
      <c r="G123" s="194">
        <f t="shared" si="51"/>
        <v>0</v>
      </c>
      <c r="H123" s="194">
        <f t="shared" si="51"/>
        <v>0</v>
      </c>
      <c r="I123" s="194">
        <f t="shared" si="51"/>
        <v>0</v>
      </c>
      <c r="J123" s="194">
        <f t="shared" si="51"/>
        <v>0</v>
      </c>
      <c r="K123" s="230">
        <f t="shared" si="51"/>
        <v>0</v>
      </c>
      <c r="L123" s="146"/>
    </row>
    <row r="124" spans="2:13" ht="12.75" customHeight="1">
      <c r="B124" s="189" t="s">
        <v>108</v>
      </c>
      <c r="C124" s="157"/>
      <c r="D124" s="158"/>
      <c r="E124" s="159"/>
      <c r="F124" s="194">
        <f>IFERROR((F36+F37)/F38,0)</f>
        <v>0</v>
      </c>
      <c r="G124" s="194">
        <f t="shared" ref="G124:K124" si="52">IFERROR((G36+G37)/G38,0)</f>
        <v>0</v>
      </c>
      <c r="H124" s="194">
        <f t="shared" si="52"/>
        <v>0</v>
      </c>
      <c r="I124" s="194">
        <f t="shared" si="52"/>
        <v>0</v>
      </c>
      <c r="J124" s="194">
        <f t="shared" si="52"/>
        <v>0</v>
      </c>
      <c r="K124" s="230">
        <f t="shared" si="52"/>
        <v>0</v>
      </c>
      <c r="L124" s="146"/>
    </row>
    <row r="125" spans="2:13" ht="12.75" customHeight="1">
      <c r="B125" s="234" t="s">
        <v>103</v>
      </c>
      <c r="C125" s="161"/>
      <c r="D125" s="162"/>
      <c r="E125" s="163"/>
      <c r="F125" s="235">
        <f t="shared" ref="F125:K125" si="53">SUM(F120:F124)</f>
        <v>0</v>
      </c>
      <c r="G125" s="235">
        <f t="shared" si="53"/>
        <v>0</v>
      </c>
      <c r="H125" s="235">
        <f t="shared" si="53"/>
        <v>0</v>
      </c>
      <c r="I125" s="235">
        <f t="shared" si="53"/>
        <v>0</v>
      </c>
      <c r="J125" s="235">
        <f t="shared" si="53"/>
        <v>0</v>
      </c>
      <c r="K125" s="236">
        <f t="shared" si="53"/>
        <v>0</v>
      </c>
      <c r="L125" s="146"/>
    </row>
    <row r="126" spans="2:13" ht="12.75" customHeight="1">
      <c r="B126" s="154"/>
      <c r="C126" s="154"/>
      <c r="D126" s="190"/>
      <c r="E126" s="191"/>
      <c r="F126" s="195"/>
      <c r="G126" s="195"/>
      <c r="H126" s="195"/>
      <c r="I126" s="195"/>
      <c r="J126" s="195"/>
      <c r="K126" s="195"/>
      <c r="L126" s="146"/>
    </row>
    <row r="127" spans="2:13" ht="12.75" customHeight="1">
      <c r="B127" s="154"/>
      <c r="C127" s="277" t="s">
        <v>154</v>
      </c>
      <c r="D127" s="278"/>
      <c r="E127" s="279"/>
      <c r="F127" s="280"/>
      <c r="G127" s="280"/>
      <c r="H127" s="280"/>
      <c r="I127" s="280"/>
      <c r="J127" s="280"/>
      <c r="K127" s="281"/>
      <c r="L127" s="146"/>
    </row>
    <row r="128" spans="2:13" s="202" customFormat="1" ht="12.75" customHeight="1" outlineLevel="1">
      <c r="C128" s="282" t="s">
        <v>158</v>
      </c>
      <c r="D128" s="165"/>
      <c r="E128" s="283"/>
      <c r="F128" s="317">
        <v>0</v>
      </c>
      <c r="G128" s="318">
        <v>0</v>
      </c>
      <c r="H128" s="318">
        <v>0</v>
      </c>
      <c r="I128" s="318">
        <v>0</v>
      </c>
      <c r="J128" s="318">
        <v>0</v>
      </c>
      <c r="K128" s="319">
        <v>0</v>
      </c>
    </row>
    <row r="129" spans="2:12" s="202" customFormat="1" ht="12.75" customHeight="1" outlineLevel="1">
      <c r="C129" s="282" t="s">
        <v>159</v>
      </c>
      <c r="D129" s="165"/>
      <c r="E129" s="283"/>
      <c r="F129" s="320">
        <v>0</v>
      </c>
      <c r="G129" s="321">
        <v>0</v>
      </c>
      <c r="H129" s="321">
        <v>0</v>
      </c>
      <c r="I129" s="321">
        <v>0</v>
      </c>
      <c r="J129" s="321">
        <v>0</v>
      </c>
      <c r="K129" s="322">
        <v>0</v>
      </c>
    </row>
    <row r="130" spans="2:12" s="202" customFormat="1" ht="12.75" customHeight="1" outlineLevel="1">
      <c r="C130" s="13" t="s">
        <v>104</v>
      </c>
      <c r="D130" s="165"/>
      <c r="E130" s="283"/>
      <c r="F130" s="284">
        <f t="shared" ref="F130:K130" si="54">IFERROR(F20/F129,0)</f>
        <v>0</v>
      </c>
      <c r="G130" s="284">
        <f t="shared" si="54"/>
        <v>0</v>
      </c>
      <c r="H130" s="284">
        <f t="shared" si="54"/>
        <v>0</v>
      </c>
      <c r="I130" s="284">
        <f t="shared" si="54"/>
        <v>0</v>
      </c>
      <c r="J130" s="284">
        <f t="shared" si="54"/>
        <v>0</v>
      </c>
      <c r="K130" s="285">
        <f t="shared" si="54"/>
        <v>0</v>
      </c>
      <c r="L130" s="205"/>
    </row>
    <row r="131" spans="2:12" s="202" customFormat="1" ht="12.75" customHeight="1" outlineLevel="1">
      <c r="C131" s="25" t="s">
        <v>105</v>
      </c>
      <c r="D131" s="286"/>
      <c r="E131" s="287"/>
      <c r="F131" s="288">
        <f t="shared" ref="F131:K131" si="55">IFERROR(F20/F128,0)</f>
        <v>0</v>
      </c>
      <c r="G131" s="288">
        <f t="shared" si="55"/>
        <v>0</v>
      </c>
      <c r="H131" s="288">
        <f t="shared" si="55"/>
        <v>0</v>
      </c>
      <c r="I131" s="288">
        <f t="shared" si="55"/>
        <v>0</v>
      </c>
      <c r="J131" s="288">
        <f t="shared" si="55"/>
        <v>0</v>
      </c>
      <c r="K131" s="289">
        <f t="shared" si="55"/>
        <v>0</v>
      </c>
    </row>
    <row r="132" spans="2:12" s="202" customFormat="1" ht="12.75" customHeight="1" outlineLevel="1">
      <c r="D132" s="203"/>
      <c r="E132" s="204"/>
      <c r="J132" s="166"/>
    </row>
    <row r="133" spans="2:12" ht="12.75" customHeight="1">
      <c r="B133" s="154"/>
      <c r="C133" s="154"/>
      <c r="D133" s="165"/>
      <c r="E133" s="166" t="s">
        <v>142</v>
      </c>
      <c r="F133" s="166">
        <v>0</v>
      </c>
      <c r="G133" s="166">
        <v>1</v>
      </c>
      <c r="H133" s="166">
        <v>2</v>
      </c>
      <c r="I133" s="166">
        <v>3</v>
      </c>
      <c r="J133" s="166">
        <v>4</v>
      </c>
      <c r="K133" s="166">
        <v>5</v>
      </c>
      <c r="L133" s="146"/>
    </row>
    <row r="134" spans="2:12">
      <c r="J134" s="15"/>
      <c r="K134" s="12"/>
      <c r="L134" s="146"/>
    </row>
    <row r="135" spans="2:12">
      <c r="J135" s="15"/>
      <c r="K135" s="12"/>
      <c r="L135" s="141"/>
    </row>
    <row r="136" spans="2:12">
      <c r="J136" s="15"/>
      <c r="K136" s="12"/>
      <c r="L136" s="141"/>
    </row>
    <row r="137" spans="2:12">
      <c r="J137" s="15"/>
      <c r="K137" s="12"/>
      <c r="L137" s="141"/>
    </row>
    <row r="138" spans="2:12">
      <c r="J138" s="15"/>
      <c r="K138" s="12"/>
      <c r="L138" s="146"/>
    </row>
    <row r="139" spans="2:12">
      <c r="C139" s="550"/>
      <c r="J139" s="15"/>
      <c r="K139" s="12"/>
      <c r="L139" s="141"/>
    </row>
    <row r="140" spans="2:12">
      <c r="J140" s="15"/>
      <c r="K140" s="12"/>
      <c r="L140" s="141"/>
    </row>
    <row r="141" spans="2:12">
      <c r="J141" s="15"/>
      <c r="K141" s="12"/>
      <c r="L141" s="141"/>
    </row>
    <row r="142" spans="2:12">
      <c r="J142" s="15"/>
      <c r="K142" s="12"/>
      <c r="L142" s="146"/>
    </row>
    <row r="143" spans="2:12">
      <c r="J143" s="15"/>
      <c r="K143" s="12"/>
      <c r="L143" s="146"/>
    </row>
    <row r="144" spans="2:12">
      <c r="J144" s="15"/>
      <c r="K144" s="12"/>
      <c r="L144" s="141"/>
    </row>
    <row r="145" spans="10:12">
      <c r="J145" s="15"/>
      <c r="K145" s="12"/>
      <c r="L145" s="141"/>
    </row>
    <row r="146" spans="10:12">
      <c r="J146" s="15"/>
      <c r="K146" s="12"/>
      <c r="L146" s="141"/>
    </row>
    <row r="147" spans="10:12">
      <c r="J147" s="15"/>
      <c r="K147" s="12"/>
      <c r="L147" s="146"/>
    </row>
    <row r="148" spans="10:12">
      <c r="J148" s="15"/>
      <c r="K148" s="12"/>
      <c r="L148" s="146"/>
    </row>
    <row r="149" spans="10:12">
      <c r="J149" s="15"/>
      <c r="K149" s="12"/>
      <c r="L149" s="146"/>
    </row>
    <row r="150" spans="10:12">
      <c r="J150" s="15"/>
      <c r="K150" s="12"/>
      <c r="L150" s="146"/>
    </row>
    <row r="151" spans="10:12">
      <c r="J151" s="15"/>
      <c r="K151" s="12"/>
      <c r="L151" s="146"/>
    </row>
    <row r="152" spans="10:12">
      <c r="J152" s="15"/>
      <c r="K152" s="12"/>
      <c r="L152" s="146"/>
    </row>
    <row r="153" spans="10:12">
      <c r="J153" s="15"/>
      <c r="K153" s="12"/>
      <c r="L153" s="146"/>
    </row>
    <row r="154" spans="10:12">
      <c r="J154" s="15"/>
      <c r="K154" s="12"/>
      <c r="L154" s="141"/>
    </row>
    <row r="155" spans="10:12">
      <c r="J155" s="15"/>
      <c r="K155" s="12"/>
      <c r="L155" s="141"/>
    </row>
    <row r="156" spans="10:12">
      <c r="J156" s="15"/>
      <c r="K156" s="12"/>
      <c r="L156" s="141"/>
    </row>
    <row r="157" spans="10:12">
      <c r="J157" s="15"/>
      <c r="K157" s="12"/>
      <c r="L157" s="146"/>
    </row>
    <row r="158" spans="10:12">
      <c r="J158" s="15"/>
      <c r="K158" s="12"/>
      <c r="L158" s="146"/>
    </row>
    <row r="159" spans="10:12">
      <c r="J159" s="15"/>
      <c r="K159" s="12"/>
      <c r="L159" s="146"/>
    </row>
    <row r="160" spans="10:12">
      <c r="J160" s="15"/>
      <c r="K160" s="12"/>
      <c r="L160" s="146"/>
    </row>
    <row r="161" spans="10:12">
      <c r="J161" s="15"/>
      <c r="K161" s="12"/>
      <c r="L161" s="146"/>
    </row>
    <row r="162" spans="10:12">
      <c r="J162" s="15"/>
      <c r="K162" s="12"/>
      <c r="L162" s="141"/>
    </row>
    <row r="163" spans="10:12">
      <c r="J163" s="15"/>
      <c r="K163" s="12"/>
      <c r="L163" s="141"/>
    </row>
    <row r="164" spans="10:12">
      <c r="J164" s="15"/>
      <c r="K164" s="12"/>
      <c r="L164" s="141"/>
    </row>
    <row r="165" spans="10:12">
      <c r="J165" s="15"/>
      <c r="K165" s="12"/>
      <c r="L165" s="146"/>
    </row>
    <row r="166" spans="10:12">
      <c r="J166" s="15"/>
      <c r="K166" s="12"/>
      <c r="L166" s="146"/>
    </row>
    <row r="167" spans="10:12">
      <c r="J167" s="15"/>
      <c r="K167" s="12"/>
      <c r="L167" s="146"/>
    </row>
    <row r="168" spans="10:12">
      <c r="J168" s="15"/>
      <c r="K168" s="12"/>
      <c r="L168" s="146"/>
    </row>
    <row r="169" spans="10:12">
      <c r="J169" s="15"/>
      <c r="K169" s="12"/>
      <c r="L169" s="146"/>
    </row>
    <row r="170" spans="10:12">
      <c r="J170" s="15"/>
      <c r="K170" s="12"/>
      <c r="L170" s="146"/>
    </row>
    <row r="171" spans="10:12">
      <c r="J171" s="15"/>
      <c r="K171" s="12"/>
      <c r="L171" s="141"/>
    </row>
    <row r="172" spans="10:12">
      <c r="J172" s="15"/>
      <c r="K172" s="12"/>
      <c r="L172" s="141"/>
    </row>
    <row r="173" spans="10:12">
      <c r="J173" s="15"/>
      <c r="K173" s="12"/>
      <c r="L173" s="141"/>
    </row>
    <row r="174" spans="10:12">
      <c r="J174" s="15"/>
      <c r="K174" s="12"/>
      <c r="L174" s="146"/>
    </row>
    <row r="175" spans="10:12">
      <c r="J175" s="15"/>
      <c r="K175" s="12"/>
      <c r="L175" s="146"/>
    </row>
    <row r="176" spans="10:12">
      <c r="J176" s="15"/>
      <c r="K176" s="12"/>
      <c r="L176" s="146"/>
    </row>
    <row r="177" spans="10:12">
      <c r="J177" s="15"/>
      <c r="K177" s="12"/>
      <c r="L177" s="146"/>
    </row>
    <row r="178" spans="10:12">
      <c r="J178" s="15"/>
      <c r="K178" s="12"/>
      <c r="L178" s="146"/>
    </row>
    <row r="179" spans="10:12">
      <c r="J179" s="15"/>
      <c r="K179" s="12"/>
      <c r="L179" s="146"/>
    </row>
    <row r="180" spans="10:12">
      <c r="J180" s="15"/>
      <c r="K180" s="12"/>
      <c r="L180" s="146"/>
    </row>
    <row r="181" spans="10:12">
      <c r="J181" s="15"/>
      <c r="K181" s="12"/>
      <c r="L181" s="146"/>
    </row>
    <row r="182" spans="10:12">
      <c r="J182" s="15"/>
      <c r="K182" s="12"/>
      <c r="L182" s="146"/>
    </row>
    <row r="183" spans="10:12">
      <c r="J183" s="15"/>
      <c r="K183" s="12"/>
      <c r="L183" s="146"/>
    </row>
    <row r="184" spans="10:12">
      <c r="J184" s="15"/>
      <c r="K184" s="12"/>
      <c r="L184" s="146"/>
    </row>
    <row r="185" spans="10:12">
      <c r="J185" s="15"/>
      <c r="K185" s="12"/>
      <c r="L185" s="146"/>
    </row>
    <row r="186" spans="10:12">
      <c r="J186" s="15"/>
      <c r="K186" s="12"/>
      <c r="L186" s="146"/>
    </row>
    <row r="187" spans="10:12">
      <c r="J187" s="15"/>
      <c r="K187" s="12"/>
      <c r="L187" s="146"/>
    </row>
    <row r="188" spans="10:12">
      <c r="J188" s="15"/>
      <c r="K188" s="12"/>
      <c r="L188" s="146"/>
    </row>
    <row r="189" spans="10:12">
      <c r="J189" s="15"/>
      <c r="K189" s="12"/>
      <c r="L189" s="146"/>
    </row>
    <row r="190" spans="10:12">
      <c r="J190" s="15"/>
      <c r="K190" s="12"/>
      <c r="L190" s="146"/>
    </row>
    <row r="191" spans="10:12">
      <c r="J191" s="15"/>
      <c r="K191" s="12"/>
      <c r="L191" s="146"/>
    </row>
    <row r="192" spans="10:12">
      <c r="J192" s="15"/>
      <c r="K192" s="12"/>
      <c r="L192" s="146"/>
    </row>
    <row r="193" spans="10:12">
      <c r="J193" s="15"/>
      <c r="K193" s="12"/>
      <c r="L193" s="146"/>
    </row>
    <row r="194" spans="10:12">
      <c r="J194" s="15"/>
      <c r="K194" s="12"/>
      <c r="L194" s="146"/>
    </row>
    <row r="195" spans="10:12">
      <c r="J195" s="15"/>
      <c r="K195" s="12"/>
      <c r="L195" s="146"/>
    </row>
    <row r="196" spans="10:12">
      <c r="J196" s="15"/>
      <c r="K196" s="12"/>
      <c r="L196" s="146"/>
    </row>
    <row r="197" spans="10:12">
      <c r="J197" s="15"/>
      <c r="K197" s="12"/>
      <c r="L197" s="146"/>
    </row>
    <row r="198" spans="10:12">
      <c r="J198" s="15"/>
      <c r="K198" s="12"/>
      <c r="L198" s="146"/>
    </row>
    <row r="199" spans="10:12">
      <c r="J199" s="15"/>
      <c r="K199" s="12"/>
      <c r="L199" s="146"/>
    </row>
    <row r="200" spans="10:12">
      <c r="J200" s="15"/>
      <c r="K200" s="12"/>
      <c r="L200" s="146"/>
    </row>
    <row r="201" spans="10:12">
      <c r="J201" s="15"/>
      <c r="K201" s="12"/>
      <c r="L201" s="146"/>
    </row>
    <row r="202" spans="10:12">
      <c r="J202" s="15"/>
      <c r="K202" s="12"/>
      <c r="L202" s="146"/>
    </row>
    <row r="203" spans="10:12">
      <c r="J203" s="15"/>
      <c r="K203" s="12"/>
      <c r="L203" s="146"/>
    </row>
    <row r="204" spans="10:12">
      <c r="J204" s="15"/>
      <c r="K204" s="12"/>
      <c r="L204" s="141"/>
    </row>
    <row r="205" spans="10:12">
      <c r="J205" s="15"/>
      <c r="K205" s="12"/>
      <c r="L205" s="141"/>
    </row>
    <row r="206" spans="10:12">
      <c r="J206" s="15"/>
      <c r="K206" s="12"/>
      <c r="L206" s="141"/>
    </row>
    <row r="207" spans="10:12">
      <c r="J207" s="15"/>
      <c r="K207" s="12"/>
      <c r="L207" s="146"/>
    </row>
    <row r="208" spans="10:12">
      <c r="J208" s="15"/>
      <c r="K208" s="12"/>
      <c r="L208" s="146"/>
    </row>
    <row r="209" spans="10:12">
      <c r="J209" s="15"/>
      <c r="K209" s="12"/>
      <c r="L209" s="146"/>
    </row>
    <row r="210" spans="10:12">
      <c r="J210" s="15"/>
      <c r="K210" s="12"/>
      <c r="L210" s="146"/>
    </row>
    <row r="211" spans="10:12">
      <c r="K211" s="12"/>
      <c r="L211" s="146"/>
    </row>
    <row r="212" spans="10:12">
      <c r="K212" s="12"/>
      <c r="L212" s="146"/>
    </row>
    <row r="213" spans="10:12">
      <c r="K213" s="12"/>
      <c r="L213" s="146"/>
    </row>
    <row r="214" spans="10:12">
      <c r="K214" s="12"/>
      <c r="L214" s="146"/>
    </row>
    <row r="215" spans="10:12">
      <c r="K215" s="12"/>
      <c r="L215" s="146"/>
    </row>
    <row r="216" spans="10:12">
      <c r="K216" s="12"/>
      <c r="L216" s="146"/>
    </row>
    <row r="217" spans="10:12">
      <c r="K217" s="12"/>
      <c r="L217" s="146"/>
    </row>
    <row r="218" spans="10:12">
      <c r="K218" s="12"/>
      <c r="L218" s="146"/>
    </row>
    <row r="219" spans="10:12">
      <c r="K219" s="12"/>
      <c r="L219" s="146"/>
    </row>
    <row r="220" spans="10:12">
      <c r="K220" s="12"/>
      <c r="L220" s="146"/>
    </row>
    <row r="221" spans="10:12">
      <c r="K221" s="12"/>
      <c r="L221" s="146"/>
    </row>
    <row r="222" spans="10:12">
      <c r="K222" s="12"/>
      <c r="L222" s="146"/>
    </row>
    <row r="223" spans="10:12">
      <c r="K223" s="12"/>
      <c r="L223" s="146"/>
    </row>
    <row r="224" spans="10:12">
      <c r="K224" s="12"/>
      <c r="L224" s="146"/>
    </row>
    <row r="225" spans="11:12">
      <c r="K225" s="12"/>
      <c r="L225" s="146"/>
    </row>
    <row r="226" spans="11:12">
      <c r="K226" s="12"/>
      <c r="L226" s="146"/>
    </row>
    <row r="227" spans="11:12">
      <c r="K227" s="12"/>
      <c r="L227" s="146"/>
    </row>
    <row r="228" spans="11:12">
      <c r="K228" s="12"/>
      <c r="L228" s="146"/>
    </row>
    <row r="229" spans="11:12">
      <c r="K229" s="12"/>
      <c r="L229" s="146"/>
    </row>
    <row r="230" spans="11:12">
      <c r="K230" s="12"/>
      <c r="L230" s="141"/>
    </row>
    <row r="231" spans="11:12">
      <c r="K231" s="12"/>
      <c r="L231" s="141"/>
    </row>
    <row r="232" spans="11:12">
      <c r="K232" s="12"/>
      <c r="L232" s="141"/>
    </row>
    <row r="233" spans="11:12">
      <c r="K233" s="12"/>
      <c r="L233" s="146"/>
    </row>
    <row r="234" spans="11:12">
      <c r="K234" s="12"/>
      <c r="L234" s="146"/>
    </row>
    <row r="235" spans="11:12">
      <c r="K235" s="12"/>
      <c r="L235" s="146"/>
    </row>
    <row r="236" spans="11:12">
      <c r="K236" s="12"/>
      <c r="L236" s="141"/>
    </row>
    <row r="237" spans="11:12">
      <c r="K237" s="12"/>
      <c r="L237" s="141"/>
    </row>
    <row r="238" spans="11:12">
      <c r="K238" s="12"/>
      <c r="L238" s="151"/>
    </row>
    <row r="239" spans="11:12">
      <c r="K239" s="12"/>
      <c r="L239" s="151"/>
    </row>
    <row r="240" spans="11:12">
      <c r="K240" s="12"/>
      <c r="L240" s="151"/>
    </row>
    <row r="241" spans="11:12">
      <c r="K241" s="12"/>
      <c r="L241" s="151"/>
    </row>
    <row r="242" spans="11:12">
      <c r="K242" s="12"/>
    </row>
    <row r="243" spans="11:12">
      <c r="K243" s="12"/>
    </row>
    <row r="246" spans="11:12">
      <c r="K246" s="12"/>
    </row>
    <row r="247" spans="11:12">
      <c r="K247" s="12"/>
    </row>
    <row r="248" spans="11:12">
      <c r="K248" s="12"/>
    </row>
    <row r="249" spans="11:12">
      <c r="K249" s="12"/>
    </row>
    <row r="250" spans="11:12">
      <c r="K250" s="12"/>
    </row>
    <row r="251" spans="11:12">
      <c r="K251" s="12"/>
    </row>
    <row r="252" spans="11:12">
      <c r="K252" s="12"/>
    </row>
    <row r="253" spans="11:12">
      <c r="K253" s="12"/>
      <c r="L253" s="12"/>
    </row>
    <row r="254" spans="11:12">
      <c r="K254" s="12"/>
    </row>
    <row r="255" spans="11:12">
      <c r="K255" s="12"/>
    </row>
    <row r="256" spans="11:12">
      <c r="K256" s="12"/>
    </row>
    <row r="257" spans="11:12">
      <c r="K257" s="12"/>
    </row>
    <row r="258" spans="11:12">
      <c r="K258" s="12"/>
      <c r="L258" s="12"/>
    </row>
    <row r="259" spans="11:12">
      <c r="K259" s="12"/>
    </row>
    <row r="260" spans="11:12">
      <c r="K260" s="12"/>
    </row>
    <row r="261" spans="11:12">
      <c r="K261" s="12"/>
    </row>
    <row r="262" spans="11:12">
      <c r="K262" s="12"/>
    </row>
    <row r="263" spans="11:12">
      <c r="K263" s="12"/>
    </row>
    <row r="264" spans="11:12">
      <c r="K264" s="12"/>
      <c r="L264" s="12"/>
    </row>
    <row r="265" spans="11:12">
      <c r="K265" s="12"/>
    </row>
    <row r="266" spans="11:12">
      <c r="K266" s="12"/>
    </row>
    <row r="267" spans="11:12">
      <c r="K267" s="12"/>
    </row>
    <row r="268" spans="11:12">
      <c r="K268" s="12"/>
    </row>
    <row r="269" spans="11:12">
      <c r="K269" s="12"/>
    </row>
    <row r="270" spans="11:12">
      <c r="K270" s="12"/>
    </row>
    <row r="271" spans="11:12">
      <c r="K271" s="12"/>
      <c r="L271" s="12"/>
    </row>
    <row r="272" spans="11:12">
      <c r="K272" s="12"/>
      <c r="L272" s="12"/>
    </row>
    <row r="273" spans="11:12">
      <c r="K273" s="12"/>
      <c r="L273" s="12"/>
    </row>
    <row r="274" spans="11:12">
      <c r="K274" s="12"/>
      <c r="L274" s="12"/>
    </row>
    <row r="275" spans="11:12">
      <c r="K275" s="12"/>
      <c r="L275" s="12"/>
    </row>
    <row r="276" spans="11:12">
      <c r="K276" s="12"/>
      <c r="L276" s="12"/>
    </row>
    <row r="277" spans="11:12">
      <c r="K277" s="12"/>
      <c r="L277" s="12"/>
    </row>
    <row r="278" spans="11:12">
      <c r="K278" s="12"/>
      <c r="L278" s="12"/>
    </row>
  </sheetData>
  <printOptions horizontalCentered="1"/>
  <pageMargins left="0.2" right="0.2" top="0.75" bottom="0.5" header="0.3" footer="0.3"/>
  <pageSetup scale="80" orientation="portrait" horizontalDpi="0" verticalDpi="0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showGridLines="0" workbookViewId="0">
      <selection activeCell="C54" sqref="C54"/>
    </sheetView>
  </sheetViews>
  <sheetFormatPr defaultColWidth="11.42578125" defaultRowHeight="12.75"/>
  <cols>
    <col min="1" max="2" width="4.140625" style="12" customWidth="1"/>
    <col min="3" max="3" width="36.7109375" style="12" customWidth="1"/>
    <col min="4" max="8" width="11.7109375" style="12" customWidth="1"/>
    <col min="9" max="9" width="11.7109375" style="32" customWidth="1"/>
    <col min="10" max="10" width="3.42578125" style="206" bestFit="1" customWidth="1"/>
    <col min="11" max="11" width="21.28515625" style="12" customWidth="1"/>
    <col min="12" max="12" width="50" style="12" bestFit="1" customWidth="1"/>
    <col min="13" max="17" width="11.42578125" style="12" customWidth="1"/>
    <col min="18" max="16384" width="11.42578125" style="12"/>
  </cols>
  <sheetData>
    <row r="1" spans="1:10" ht="12.75" customHeight="1">
      <c r="A1" s="15"/>
      <c r="B1" s="15"/>
      <c r="C1" s="15"/>
      <c r="D1" s="15"/>
      <c r="E1" s="15"/>
      <c r="F1" s="15"/>
      <c r="G1" s="15"/>
      <c r="H1" s="15"/>
      <c r="I1" s="15"/>
      <c r="J1" s="141"/>
    </row>
    <row r="2" spans="1:10" s="56" customFormat="1" ht="15.75">
      <c r="B2" s="82" t="s">
        <v>430</v>
      </c>
      <c r="C2" s="82"/>
      <c r="D2" s="82"/>
      <c r="E2" s="82"/>
      <c r="F2" s="82"/>
      <c r="G2" s="82"/>
      <c r="H2" s="82"/>
      <c r="I2" s="82"/>
    </row>
    <row r="3" spans="1:10" ht="12" customHeight="1">
      <c r="A3" s="15"/>
      <c r="B3" s="15"/>
      <c r="C3" s="15"/>
      <c r="D3" s="15"/>
      <c r="E3" s="15"/>
      <c r="F3" s="15"/>
      <c r="G3" s="15"/>
      <c r="H3" s="15"/>
      <c r="I3" s="15"/>
      <c r="J3" s="144"/>
    </row>
    <row r="4" spans="1:10" ht="12.75" customHeight="1">
      <c r="A4" s="21"/>
      <c r="B4" s="222"/>
      <c r="C4" s="247"/>
      <c r="D4" s="223" t="s">
        <v>66</v>
      </c>
      <c r="E4" s="223" t="s">
        <v>67</v>
      </c>
      <c r="F4" s="223" t="s">
        <v>2</v>
      </c>
      <c r="G4" s="223" t="s">
        <v>3</v>
      </c>
      <c r="H4" s="223" t="s">
        <v>4</v>
      </c>
      <c r="I4" s="224" t="s">
        <v>5</v>
      </c>
      <c r="J4" s="145"/>
    </row>
    <row r="5" spans="1:10" ht="12.75" customHeight="1">
      <c r="A5" s="21"/>
      <c r="B5" s="225" t="s">
        <v>128</v>
      </c>
      <c r="C5" s="152"/>
      <c r="D5" s="153" t="s">
        <v>68</v>
      </c>
      <c r="E5" s="153" t="s">
        <v>69</v>
      </c>
      <c r="F5" s="153" t="s">
        <v>70</v>
      </c>
      <c r="G5" s="153" t="s">
        <v>71</v>
      </c>
      <c r="H5" s="153" t="s">
        <v>71</v>
      </c>
      <c r="I5" s="66" t="s">
        <v>72</v>
      </c>
      <c r="J5" s="145"/>
    </row>
    <row r="6" spans="1:10" ht="12.75" customHeight="1">
      <c r="B6" s="189" t="s">
        <v>161</v>
      </c>
      <c r="C6" s="15"/>
      <c r="D6" s="323">
        <f>+'6. Detailed Pro Formas'!F20</f>
        <v>0</v>
      </c>
      <c r="E6" s="323">
        <f>+'6. Detailed Pro Formas'!G20</f>
        <v>0</v>
      </c>
      <c r="F6" s="323">
        <f>+'6. Detailed Pro Formas'!H20</f>
        <v>0</v>
      </c>
      <c r="G6" s="323">
        <f>+'6. Detailed Pro Formas'!I20</f>
        <v>0</v>
      </c>
      <c r="H6" s="323">
        <f>+'6. Detailed Pro Formas'!J20</f>
        <v>0</v>
      </c>
      <c r="I6" s="324">
        <f>+'6. Detailed Pro Formas'!K20</f>
        <v>0</v>
      </c>
      <c r="J6" s="141"/>
    </row>
    <row r="7" spans="1:10" ht="12.75" customHeight="1">
      <c r="A7" s="154"/>
      <c r="B7" s="189" t="s">
        <v>162</v>
      </c>
      <c r="C7" s="15"/>
      <c r="D7" s="561">
        <f>+'6. Detailed Pro Formas'!F128</f>
        <v>0</v>
      </c>
      <c r="E7" s="561">
        <f>+'6. Detailed Pro Formas'!G128</f>
        <v>0</v>
      </c>
      <c r="F7" s="561">
        <f>+'6. Detailed Pro Formas'!H128</f>
        <v>0</v>
      </c>
      <c r="G7" s="561">
        <f>+'6. Detailed Pro Formas'!I128</f>
        <v>0</v>
      </c>
      <c r="H7" s="561">
        <f>+'6. Detailed Pro Formas'!J128</f>
        <v>0</v>
      </c>
      <c r="I7" s="563">
        <f>+'6. Detailed Pro Formas'!K128</f>
        <v>0</v>
      </c>
      <c r="J7" s="141"/>
    </row>
    <row r="8" spans="1:10" ht="12.75" customHeight="1">
      <c r="A8" s="157"/>
      <c r="B8" s="189"/>
      <c r="C8" s="157"/>
      <c r="D8" s="329"/>
      <c r="E8" s="15"/>
      <c r="F8" s="15"/>
      <c r="G8" s="15"/>
      <c r="H8" s="15"/>
      <c r="I8" s="16"/>
      <c r="J8" s="146"/>
    </row>
    <row r="9" spans="1:10" ht="12.75" customHeight="1">
      <c r="B9" s="225" t="s">
        <v>91</v>
      </c>
      <c r="C9" s="152"/>
      <c r="D9" s="153" t="str">
        <f t="shared" ref="D9:I9" si="0">+D5</f>
        <v>SY 20-21</v>
      </c>
      <c r="E9" s="153" t="str">
        <f t="shared" si="0"/>
        <v>SY 21-22</v>
      </c>
      <c r="F9" s="153" t="str">
        <f t="shared" si="0"/>
        <v>SY 22-23</v>
      </c>
      <c r="G9" s="153" t="str">
        <f t="shared" si="0"/>
        <v>SY 23-24</v>
      </c>
      <c r="H9" s="153" t="str">
        <f t="shared" si="0"/>
        <v>SY 23-24</v>
      </c>
      <c r="I9" s="66" t="str">
        <f t="shared" si="0"/>
        <v>SY 24-25</v>
      </c>
      <c r="J9" s="141"/>
    </row>
    <row r="10" spans="1:10" ht="12.75" customHeight="1">
      <c r="A10" s="157"/>
      <c r="B10" s="214" t="s">
        <v>314</v>
      </c>
      <c r="C10" s="23"/>
      <c r="D10" s="558">
        <f>+'6. Detailed Pro Formas'!F27</f>
        <v>0</v>
      </c>
      <c r="E10" s="558">
        <f>+'6. Detailed Pro Formas'!G27</f>
        <v>0</v>
      </c>
      <c r="F10" s="558">
        <f>+'6. Detailed Pro Formas'!H27</f>
        <v>0</v>
      </c>
      <c r="G10" s="558">
        <f>+'6. Detailed Pro Formas'!I27</f>
        <v>0</v>
      </c>
      <c r="H10" s="558">
        <f>+'6. Detailed Pro Formas'!J27</f>
        <v>0</v>
      </c>
      <c r="I10" s="559">
        <f>+'6. Detailed Pro Formas'!K27</f>
        <v>0</v>
      </c>
      <c r="J10" s="12"/>
    </row>
    <row r="11" spans="1:10" ht="12.75" customHeight="1">
      <c r="A11" s="170"/>
      <c r="B11" s="214" t="s">
        <v>315</v>
      </c>
      <c r="C11" s="23"/>
      <c r="D11" s="558">
        <f>+'6. Detailed Pro Formas'!F28</f>
        <v>0</v>
      </c>
      <c r="E11" s="558">
        <f>+'6. Detailed Pro Formas'!G28</f>
        <v>0</v>
      </c>
      <c r="F11" s="558">
        <f>+'6. Detailed Pro Formas'!H28</f>
        <v>0</v>
      </c>
      <c r="G11" s="558">
        <f>+'6. Detailed Pro Formas'!I28</f>
        <v>0</v>
      </c>
      <c r="H11" s="558">
        <f>+'6. Detailed Pro Formas'!J28</f>
        <v>0</v>
      </c>
      <c r="I11" s="559">
        <f>+'6. Detailed Pro Formas'!K28</f>
        <v>0</v>
      </c>
      <c r="J11" s="12"/>
    </row>
    <row r="12" spans="1:10" ht="12.75" customHeight="1">
      <c r="A12" s="170"/>
      <c r="B12" s="214" t="s">
        <v>310</v>
      </c>
      <c r="C12" s="23"/>
      <c r="D12" s="558">
        <f>+'6. Detailed Pro Formas'!F29</f>
        <v>0</v>
      </c>
      <c r="E12" s="558">
        <f>+'6. Detailed Pro Formas'!G29</f>
        <v>0</v>
      </c>
      <c r="F12" s="558">
        <f>+'6. Detailed Pro Formas'!H29</f>
        <v>0</v>
      </c>
      <c r="G12" s="558">
        <f>+'6. Detailed Pro Formas'!I29</f>
        <v>0</v>
      </c>
      <c r="H12" s="558">
        <f>+'6. Detailed Pro Formas'!J29</f>
        <v>0</v>
      </c>
      <c r="I12" s="559">
        <f>+'6. Detailed Pro Formas'!K29</f>
        <v>0</v>
      </c>
      <c r="J12" s="12"/>
    </row>
    <row r="13" spans="1:10" ht="12.75" customHeight="1">
      <c r="A13" s="170"/>
      <c r="B13" s="214" t="s">
        <v>106</v>
      </c>
      <c r="C13" s="23"/>
      <c r="D13" s="558">
        <f>+'6. Detailed Pro Formas'!F32</f>
        <v>0</v>
      </c>
      <c r="E13" s="558">
        <f>+'6. Detailed Pro Formas'!G32</f>
        <v>0</v>
      </c>
      <c r="F13" s="558">
        <f>+'6. Detailed Pro Formas'!H32</f>
        <v>0</v>
      </c>
      <c r="G13" s="558">
        <f>+'6. Detailed Pro Formas'!I32</f>
        <v>0</v>
      </c>
      <c r="H13" s="558">
        <f>+'6. Detailed Pro Formas'!J32</f>
        <v>0</v>
      </c>
      <c r="I13" s="559">
        <f>+'6. Detailed Pro Formas'!K32</f>
        <v>0</v>
      </c>
      <c r="J13" s="12"/>
    </row>
    <row r="14" spans="1:10" ht="12.75" customHeight="1">
      <c r="A14" s="170"/>
      <c r="B14" s="214" t="s">
        <v>163</v>
      </c>
      <c r="C14" s="23"/>
      <c r="D14" s="558">
        <f>+'6. Detailed Pro Formas'!F35</f>
        <v>0</v>
      </c>
      <c r="E14" s="558">
        <f>+'6. Detailed Pro Formas'!G35</f>
        <v>0</v>
      </c>
      <c r="F14" s="558">
        <f>+'6. Detailed Pro Formas'!H35</f>
        <v>0</v>
      </c>
      <c r="G14" s="558">
        <f>+'6. Detailed Pro Formas'!I35</f>
        <v>0</v>
      </c>
      <c r="H14" s="558">
        <f>+'6. Detailed Pro Formas'!J35</f>
        <v>0</v>
      </c>
      <c r="I14" s="559">
        <f>+'6. Detailed Pro Formas'!K35</f>
        <v>0</v>
      </c>
      <c r="J14" s="12"/>
    </row>
    <row r="15" spans="1:10" ht="12.75" customHeight="1">
      <c r="A15" s="170"/>
      <c r="B15" s="214" t="s">
        <v>107</v>
      </c>
      <c r="C15" s="23"/>
      <c r="D15" s="558">
        <f>+'6. Detailed Pro Formas'!F36</f>
        <v>0</v>
      </c>
      <c r="E15" s="558">
        <f>+'6. Detailed Pro Formas'!G36</f>
        <v>0</v>
      </c>
      <c r="F15" s="558">
        <f>+'6. Detailed Pro Formas'!H36</f>
        <v>0</v>
      </c>
      <c r="G15" s="558">
        <f>+'6. Detailed Pro Formas'!I36</f>
        <v>0</v>
      </c>
      <c r="H15" s="558">
        <f>+'6. Detailed Pro Formas'!J36</f>
        <v>0</v>
      </c>
      <c r="I15" s="559">
        <f>+'6. Detailed Pro Formas'!K36</f>
        <v>0</v>
      </c>
      <c r="J15" s="12"/>
    </row>
    <row r="16" spans="1:10" ht="12.75" customHeight="1">
      <c r="A16" s="170"/>
      <c r="B16" s="214" t="s">
        <v>108</v>
      </c>
      <c r="C16" s="23"/>
      <c r="D16" s="558">
        <f>+'6. Detailed Pro Formas'!F37</f>
        <v>0</v>
      </c>
      <c r="E16" s="558">
        <f>+'6. Detailed Pro Formas'!G37</f>
        <v>0</v>
      </c>
      <c r="F16" s="558">
        <f>+'6. Detailed Pro Formas'!H37</f>
        <v>0</v>
      </c>
      <c r="G16" s="558">
        <f>+'6. Detailed Pro Formas'!I37</f>
        <v>0</v>
      </c>
      <c r="H16" s="558">
        <f>+'6. Detailed Pro Formas'!J37</f>
        <v>0</v>
      </c>
      <c r="I16" s="559">
        <f>+'6. Detailed Pro Formas'!K37</f>
        <v>0</v>
      </c>
      <c r="J16" s="146"/>
    </row>
    <row r="17" spans="1:11" ht="12.75" customHeight="1">
      <c r="B17" s="213" t="s">
        <v>94</v>
      </c>
      <c r="C17" s="259"/>
      <c r="D17" s="262">
        <f t="shared" ref="D17:I17" si="1">SUM(D10:D16)</f>
        <v>0</v>
      </c>
      <c r="E17" s="262">
        <f t="shared" si="1"/>
        <v>0</v>
      </c>
      <c r="F17" s="262">
        <f t="shared" si="1"/>
        <v>0</v>
      </c>
      <c r="G17" s="262">
        <f t="shared" si="1"/>
        <v>0</v>
      </c>
      <c r="H17" s="262">
        <f t="shared" si="1"/>
        <v>0</v>
      </c>
      <c r="I17" s="263">
        <f t="shared" si="1"/>
        <v>0</v>
      </c>
      <c r="J17" s="146"/>
      <c r="K17" s="555"/>
    </row>
    <row r="18" spans="1:11" ht="12.75" customHeight="1">
      <c r="A18" s="157"/>
      <c r="B18" s="189"/>
      <c r="C18" s="20"/>
      <c r="D18" s="556"/>
      <c r="E18" s="556"/>
      <c r="F18" s="556"/>
      <c r="G18" s="556"/>
      <c r="H18" s="556"/>
      <c r="I18" s="557"/>
      <c r="J18" s="146"/>
    </row>
    <row r="19" spans="1:11" ht="12.75" customHeight="1">
      <c r="B19" s="225" t="s">
        <v>95</v>
      </c>
      <c r="C19" s="152"/>
      <c r="D19" s="153" t="str">
        <f t="shared" ref="D19:I19" si="2">+D5</f>
        <v>SY 20-21</v>
      </c>
      <c r="E19" s="153" t="str">
        <f t="shared" si="2"/>
        <v>SY 21-22</v>
      </c>
      <c r="F19" s="153" t="str">
        <f t="shared" si="2"/>
        <v>SY 22-23</v>
      </c>
      <c r="G19" s="153" t="str">
        <f t="shared" si="2"/>
        <v>SY 23-24</v>
      </c>
      <c r="H19" s="153" t="str">
        <f t="shared" si="2"/>
        <v>SY 23-24</v>
      </c>
      <c r="I19" s="66" t="str">
        <f t="shared" si="2"/>
        <v>SY 24-25</v>
      </c>
      <c r="J19" s="146"/>
    </row>
    <row r="20" spans="1:11" ht="12.75" customHeight="1">
      <c r="A20" s="157"/>
      <c r="B20" s="560" t="s">
        <v>375</v>
      </c>
      <c r="C20" s="15"/>
      <c r="D20" s="558">
        <f>+'6. Detailed Pro Formas'!F43</f>
        <v>0</v>
      </c>
      <c r="E20" s="558">
        <f>+'6. Detailed Pro Formas'!G43</f>
        <v>0</v>
      </c>
      <c r="F20" s="558">
        <f>+'6. Detailed Pro Formas'!H43</f>
        <v>0</v>
      </c>
      <c r="G20" s="558">
        <f>+'6. Detailed Pro Formas'!I43</f>
        <v>0</v>
      </c>
      <c r="H20" s="558">
        <f>+'6. Detailed Pro Formas'!J43</f>
        <v>0</v>
      </c>
      <c r="I20" s="559">
        <f>+'6. Detailed Pro Formas'!K43</f>
        <v>0</v>
      </c>
      <c r="J20" s="146"/>
    </row>
    <row r="21" spans="1:11" ht="12.75" customHeight="1">
      <c r="A21" s="157"/>
      <c r="B21" s="554" t="s">
        <v>376</v>
      </c>
      <c r="C21" s="23"/>
      <c r="D21" s="558">
        <f>+'6. Detailed Pro Formas'!F48</f>
        <v>0</v>
      </c>
      <c r="E21" s="558">
        <f>+'6. Detailed Pro Formas'!G48</f>
        <v>0</v>
      </c>
      <c r="F21" s="558">
        <f>+'6. Detailed Pro Formas'!H48</f>
        <v>0</v>
      </c>
      <c r="G21" s="558">
        <f>+'6. Detailed Pro Formas'!I48</f>
        <v>0</v>
      </c>
      <c r="H21" s="558">
        <f>+'6. Detailed Pro Formas'!J48</f>
        <v>0</v>
      </c>
      <c r="I21" s="559">
        <f>+'6. Detailed Pro Formas'!K48</f>
        <v>0</v>
      </c>
      <c r="J21" s="146"/>
    </row>
    <row r="22" spans="1:11" ht="12.75" customHeight="1">
      <c r="A22" s="157"/>
      <c r="B22" s="214" t="s">
        <v>316</v>
      </c>
      <c r="C22" s="20"/>
      <c r="D22" s="558">
        <f>+'6. Detailed Pro Formas'!F55</f>
        <v>0</v>
      </c>
      <c r="E22" s="558">
        <f>+'6. Detailed Pro Formas'!G55</f>
        <v>0</v>
      </c>
      <c r="F22" s="558">
        <f>+'6. Detailed Pro Formas'!H55</f>
        <v>0</v>
      </c>
      <c r="G22" s="558">
        <f>+'6. Detailed Pro Formas'!I55</f>
        <v>0</v>
      </c>
      <c r="H22" s="558">
        <f>+'6. Detailed Pro Formas'!J55</f>
        <v>0</v>
      </c>
      <c r="I22" s="559">
        <f>+'6. Detailed Pro Formas'!K55</f>
        <v>0</v>
      </c>
      <c r="J22" s="146"/>
    </row>
    <row r="23" spans="1:11" ht="12.75" customHeight="1">
      <c r="A23" s="157"/>
      <c r="B23" s="214" t="s">
        <v>317</v>
      </c>
      <c r="C23" s="22"/>
      <c r="D23" s="558">
        <f>+'6. Detailed Pro Formas'!F53-'6. Detailed Pro Formas'!F55</f>
        <v>0</v>
      </c>
      <c r="E23" s="558">
        <f>+'6. Detailed Pro Formas'!G53-'6. Detailed Pro Formas'!G55</f>
        <v>0</v>
      </c>
      <c r="F23" s="558">
        <f>+'6. Detailed Pro Formas'!H53-'6. Detailed Pro Formas'!H55</f>
        <v>0</v>
      </c>
      <c r="G23" s="558">
        <f>+'6. Detailed Pro Formas'!I53-'6. Detailed Pro Formas'!I55</f>
        <v>0</v>
      </c>
      <c r="H23" s="558">
        <f>+'6. Detailed Pro Formas'!J53-'6. Detailed Pro Formas'!J55</f>
        <v>0</v>
      </c>
      <c r="I23" s="559">
        <f>+'6. Detailed Pro Formas'!K53-'6. Detailed Pro Formas'!K55</f>
        <v>0</v>
      </c>
      <c r="J23" s="146"/>
    </row>
    <row r="24" spans="1:11" ht="12.75" customHeight="1">
      <c r="A24" s="157"/>
      <c r="B24" s="214" t="s">
        <v>166</v>
      </c>
      <c r="C24" s="22"/>
      <c r="D24" s="558">
        <f>+'6. Detailed Pro Formas'!F62</f>
        <v>0</v>
      </c>
      <c r="E24" s="558">
        <f>+'6. Detailed Pro Formas'!G62</f>
        <v>0</v>
      </c>
      <c r="F24" s="558">
        <f>+'6. Detailed Pro Formas'!H62</f>
        <v>0</v>
      </c>
      <c r="G24" s="558">
        <f>+'6. Detailed Pro Formas'!I62</f>
        <v>0</v>
      </c>
      <c r="H24" s="558">
        <f>+'6. Detailed Pro Formas'!J62</f>
        <v>0</v>
      </c>
      <c r="I24" s="559">
        <f>+'6. Detailed Pro Formas'!K62</f>
        <v>0</v>
      </c>
      <c r="J24" s="146"/>
    </row>
    <row r="25" spans="1:11" ht="12.75" customHeight="1">
      <c r="A25" s="157"/>
      <c r="B25" s="214" t="s">
        <v>135</v>
      </c>
      <c r="C25" s="22"/>
      <c r="D25" s="558">
        <f>+'6. Detailed Pro Formas'!F69</f>
        <v>0</v>
      </c>
      <c r="E25" s="558">
        <f>+'6. Detailed Pro Formas'!G69</f>
        <v>0</v>
      </c>
      <c r="F25" s="558">
        <f>+'6. Detailed Pro Formas'!H69</f>
        <v>0</v>
      </c>
      <c r="G25" s="558">
        <f>+'6. Detailed Pro Formas'!I69</f>
        <v>0</v>
      </c>
      <c r="H25" s="558">
        <f>+'6. Detailed Pro Formas'!J69</f>
        <v>0</v>
      </c>
      <c r="I25" s="559">
        <f>+'6. Detailed Pro Formas'!K69</f>
        <v>0</v>
      </c>
      <c r="J25" s="146"/>
    </row>
    <row r="26" spans="1:11" ht="12.75" customHeight="1">
      <c r="A26" s="157"/>
      <c r="B26" s="214" t="s">
        <v>195</v>
      </c>
      <c r="C26" s="22"/>
      <c r="D26" s="558">
        <f>+'6. Detailed Pro Formas'!F73</f>
        <v>0</v>
      </c>
      <c r="E26" s="558">
        <f>+'6. Detailed Pro Formas'!G73</f>
        <v>0</v>
      </c>
      <c r="F26" s="558">
        <f>+'6. Detailed Pro Formas'!H73</f>
        <v>0</v>
      </c>
      <c r="G26" s="558">
        <f>+'6. Detailed Pro Formas'!I73</f>
        <v>0</v>
      </c>
      <c r="H26" s="558">
        <f>+'6. Detailed Pro Formas'!J73</f>
        <v>0</v>
      </c>
      <c r="I26" s="559">
        <f>+'6. Detailed Pro Formas'!K73</f>
        <v>0</v>
      </c>
      <c r="J26" s="146"/>
    </row>
    <row r="27" spans="1:11" s="23" customFormat="1" ht="12.75" customHeight="1">
      <c r="B27" s="213" t="s">
        <v>100</v>
      </c>
      <c r="C27" s="259"/>
      <c r="D27" s="262">
        <f t="shared" ref="D27:I27" si="3">SUM(D20:D26)</f>
        <v>0</v>
      </c>
      <c r="E27" s="262">
        <f t="shared" si="3"/>
        <v>0</v>
      </c>
      <c r="F27" s="262">
        <f t="shared" si="3"/>
        <v>0</v>
      </c>
      <c r="G27" s="262">
        <f t="shared" si="3"/>
        <v>0</v>
      </c>
      <c r="H27" s="262">
        <f t="shared" si="3"/>
        <v>0</v>
      </c>
      <c r="I27" s="263">
        <f t="shared" si="3"/>
        <v>0</v>
      </c>
      <c r="J27" s="146"/>
      <c r="K27" s="555"/>
    </row>
    <row r="28" spans="1:11" ht="12.75" customHeight="1">
      <c r="B28" s="189"/>
      <c r="C28" s="20"/>
      <c r="D28" s="34"/>
      <c r="E28" s="34"/>
      <c r="F28" s="188"/>
      <c r="G28" s="188"/>
      <c r="H28" s="188"/>
      <c r="I28" s="270"/>
      <c r="J28" s="146"/>
    </row>
    <row r="29" spans="1:11" ht="12.75" customHeight="1">
      <c r="B29" s="31" t="s">
        <v>338</v>
      </c>
      <c r="C29" s="170"/>
      <c r="D29" s="241">
        <f t="shared" ref="D29:I29" si="4">D17-D27</f>
        <v>0</v>
      </c>
      <c r="E29" s="241">
        <f t="shared" si="4"/>
        <v>0</v>
      </c>
      <c r="F29" s="241">
        <f t="shared" si="4"/>
        <v>0</v>
      </c>
      <c r="G29" s="241">
        <f t="shared" si="4"/>
        <v>0</v>
      </c>
      <c r="H29" s="241">
        <f t="shared" si="4"/>
        <v>0</v>
      </c>
      <c r="I29" s="246">
        <f t="shared" si="4"/>
        <v>0</v>
      </c>
      <c r="J29" s="146"/>
      <c r="K29" s="555"/>
    </row>
    <row r="30" spans="1:11" ht="12.75" customHeight="1">
      <c r="B30" s="215" t="s">
        <v>101</v>
      </c>
      <c r="C30" s="22"/>
      <c r="D30" s="243">
        <f t="shared" ref="D30:I30" si="5">IFERROR(+D29/D17,0)</f>
        <v>0</v>
      </c>
      <c r="E30" s="243">
        <f t="shared" si="5"/>
        <v>0</v>
      </c>
      <c r="F30" s="243">
        <f t="shared" si="5"/>
        <v>0</v>
      </c>
      <c r="G30" s="243">
        <f t="shared" si="5"/>
        <v>0</v>
      </c>
      <c r="H30" s="243">
        <f t="shared" si="5"/>
        <v>0</v>
      </c>
      <c r="I30" s="271">
        <f t="shared" si="5"/>
        <v>0</v>
      </c>
      <c r="J30" s="146"/>
    </row>
    <row r="31" spans="1:11" ht="12.75" customHeight="1">
      <c r="B31" s="214" t="s">
        <v>145</v>
      </c>
      <c r="C31" s="35"/>
      <c r="D31" s="242">
        <f>SUM($D$29:D29)</f>
        <v>0</v>
      </c>
      <c r="E31" s="242">
        <f>SUM($D$29:E29)</f>
        <v>0</v>
      </c>
      <c r="F31" s="242">
        <f>SUM($D$29:F29)</f>
        <v>0</v>
      </c>
      <c r="G31" s="242">
        <f>SUM($D$29:G29)</f>
        <v>0</v>
      </c>
      <c r="H31" s="242">
        <f>SUM($D$29:H29)</f>
        <v>0</v>
      </c>
      <c r="I31" s="245">
        <f>SUM($D$29:I29)</f>
        <v>0</v>
      </c>
      <c r="J31" s="146"/>
      <c r="K31" s="555"/>
    </row>
    <row r="32" spans="1:11" ht="12.75" customHeight="1">
      <c r="B32" s="218" t="s">
        <v>167</v>
      </c>
      <c r="C32" s="272"/>
      <c r="D32" s="275">
        <f t="shared" ref="D32:I32" si="6">IFERROR(D31/D27*365,0)</f>
        <v>0</v>
      </c>
      <c r="E32" s="275">
        <f t="shared" si="6"/>
        <v>0</v>
      </c>
      <c r="F32" s="275">
        <f t="shared" si="6"/>
        <v>0</v>
      </c>
      <c r="G32" s="275">
        <f t="shared" si="6"/>
        <v>0</v>
      </c>
      <c r="H32" s="275">
        <f t="shared" si="6"/>
        <v>0</v>
      </c>
      <c r="I32" s="276">
        <f t="shared" si="6"/>
        <v>0</v>
      </c>
      <c r="J32" s="146"/>
    </row>
    <row r="33" spans="2:10" ht="12.75" customHeight="1">
      <c r="B33" s="170"/>
      <c r="C33" s="207"/>
      <c r="D33" s="192"/>
      <c r="E33" s="192"/>
      <c r="F33" s="192"/>
      <c r="G33" s="192"/>
      <c r="H33" s="192"/>
      <c r="I33" s="192"/>
      <c r="J33" s="146"/>
    </row>
    <row r="34" spans="2:10" ht="12.75" customHeight="1">
      <c r="B34" s="170"/>
      <c r="C34" s="207"/>
      <c r="D34" s="192"/>
      <c r="E34" s="192"/>
      <c r="F34" s="192"/>
      <c r="G34" s="192"/>
      <c r="H34" s="192"/>
      <c r="I34" s="192"/>
      <c r="J34" s="146"/>
    </row>
    <row r="35" spans="2:10" ht="12.75" customHeight="1">
      <c r="B35" s="238" t="s">
        <v>377</v>
      </c>
      <c r="C35" s="222"/>
      <c r="D35" s="223" t="str">
        <f t="shared" ref="D35:I35" si="7">+D5</f>
        <v>SY 20-21</v>
      </c>
      <c r="E35" s="223" t="str">
        <f t="shared" si="7"/>
        <v>SY 21-22</v>
      </c>
      <c r="F35" s="223" t="str">
        <f t="shared" si="7"/>
        <v>SY 22-23</v>
      </c>
      <c r="G35" s="223" t="str">
        <f t="shared" si="7"/>
        <v>SY 23-24</v>
      </c>
      <c r="H35" s="223" t="str">
        <f t="shared" si="7"/>
        <v>SY 23-24</v>
      </c>
      <c r="I35" s="224" t="str">
        <f t="shared" si="7"/>
        <v>SY 24-25</v>
      </c>
      <c r="J35" s="146"/>
    </row>
    <row r="36" spans="2:10" ht="12.75" customHeight="1">
      <c r="B36" s="214" t="s">
        <v>338</v>
      </c>
      <c r="C36" s="328"/>
      <c r="D36" s="241">
        <f t="shared" ref="D36:I36" si="8">+D29</f>
        <v>0</v>
      </c>
      <c r="E36" s="241">
        <f t="shared" si="8"/>
        <v>0</v>
      </c>
      <c r="F36" s="241">
        <f t="shared" si="8"/>
        <v>0</v>
      </c>
      <c r="G36" s="241">
        <f t="shared" si="8"/>
        <v>0</v>
      </c>
      <c r="H36" s="241">
        <f t="shared" si="8"/>
        <v>0</v>
      </c>
      <c r="I36" s="246">
        <f t="shared" si="8"/>
        <v>0</v>
      </c>
      <c r="J36" s="146"/>
    </row>
    <row r="37" spans="2:10" ht="12.75" customHeight="1">
      <c r="B37" s="215" t="s">
        <v>146</v>
      </c>
      <c r="C37" s="214"/>
      <c r="D37" s="239">
        <f t="shared" ref="D37:I37" si="9">+D22</f>
        <v>0</v>
      </c>
      <c r="E37" s="239">
        <f t="shared" si="9"/>
        <v>0</v>
      </c>
      <c r="F37" s="239">
        <f t="shared" si="9"/>
        <v>0</v>
      </c>
      <c r="G37" s="239">
        <f t="shared" si="9"/>
        <v>0</v>
      </c>
      <c r="H37" s="239">
        <f t="shared" si="9"/>
        <v>0</v>
      </c>
      <c r="I37" s="244">
        <f t="shared" si="9"/>
        <v>0</v>
      </c>
      <c r="J37" s="146"/>
    </row>
    <row r="38" spans="2:10" ht="12.75" customHeight="1">
      <c r="B38" s="215" t="s">
        <v>143</v>
      </c>
      <c r="C38" s="214"/>
      <c r="D38" s="242">
        <f t="shared" ref="D38:I38" si="10">+D36+D37</f>
        <v>0</v>
      </c>
      <c r="E38" s="242">
        <f t="shared" si="10"/>
        <v>0</v>
      </c>
      <c r="F38" s="242">
        <f t="shared" si="10"/>
        <v>0</v>
      </c>
      <c r="G38" s="242">
        <f t="shared" si="10"/>
        <v>0</v>
      </c>
      <c r="H38" s="242">
        <f t="shared" si="10"/>
        <v>0</v>
      </c>
      <c r="I38" s="245">
        <f t="shared" si="10"/>
        <v>0</v>
      </c>
      <c r="J38" s="146"/>
    </row>
    <row r="39" spans="2:10" ht="12.75" customHeight="1">
      <c r="B39" s="215" t="s">
        <v>144</v>
      </c>
      <c r="C39" s="214"/>
      <c r="D39" s="212">
        <f t="shared" ref="D39:I39" si="11">IFERROR(D38/D37,0)</f>
        <v>0</v>
      </c>
      <c r="E39" s="212">
        <f t="shared" si="11"/>
        <v>0</v>
      </c>
      <c r="F39" s="212">
        <f t="shared" si="11"/>
        <v>0</v>
      </c>
      <c r="G39" s="212">
        <f t="shared" si="11"/>
        <v>0</v>
      </c>
      <c r="H39" s="212">
        <f t="shared" si="11"/>
        <v>0</v>
      </c>
      <c r="I39" s="216">
        <f t="shared" si="11"/>
        <v>0</v>
      </c>
      <c r="J39" s="146"/>
    </row>
    <row r="40" spans="2:10" ht="6.75" customHeight="1">
      <c r="B40" s="217"/>
      <c r="C40" s="23"/>
      <c r="D40" s="23"/>
      <c r="E40" s="23"/>
      <c r="F40" s="23"/>
      <c r="G40" s="23"/>
      <c r="H40" s="23"/>
      <c r="I40" s="24"/>
      <c r="J40" s="141"/>
    </row>
    <row r="41" spans="2:10" ht="12.75" customHeight="1">
      <c r="B41" s="215" t="s">
        <v>102</v>
      </c>
      <c r="C41" s="214"/>
      <c r="D41" s="239">
        <f t="shared" ref="D41:I41" si="12">D14</f>
        <v>0</v>
      </c>
      <c r="E41" s="239">
        <f t="shared" si="12"/>
        <v>0</v>
      </c>
      <c r="F41" s="239">
        <f t="shared" si="12"/>
        <v>0</v>
      </c>
      <c r="G41" s="239">
        <f t="shared" si="12"/>
        <v>0</v>
      </c>
      <c r="H41" s="239">
        <f t="shared" si="12"/>
        <v>0</v>
      </c>
      <c r="I41" s="244">
        <f t="shared" si="12"/>
        <v>0</v>
      </c>
      <c r="J41" s="146"/>
    </row>
    <row r="42" spans="2:10" ht="12.75" customHeight="1">
      <c r="B42" s="215" t="s">
        <v>149</v>
      </c>
      <c r="C42" s="214"/>
      <c r="D42" s="242">
        <f t="shared" ref="D42:I42" si="13">D37</f>
        <v>0</v>
      </c>
      <c r="E42" s="242">
        <f t="shared" si="13"/>
        <v>0</v>
      </c>
      <c r="F42" s="242">
        <f t="shared" si="13"/>
        <v>0</v>
      </c>
      <c r="G42" s="242">
        <f t="shared" si="13"/>
        <v>0</v>
      </c>
      <c r="H42" s="242">
        <f t="shared" si="13"/>
        <v>0</v>
      </c>
      <c r="I42" s="245">
        <f t="shared" si="13"/>
        <v>0</v>
      </c>
      <c r="J42" s="146"/>
    </row>
    <row r="43" spans="2:10" ht="12.75" customHeight="1">
      <c r="B43" s="215" t="s">
        <v>150</v>
      </c>
      <c r="C43" s="214"/>
      <c r="D43" s="212">
        <f t="shared" ref="D43:I43" si="14">IFERROR(D41/D42,0)</f>
        <v>0</v>
      </c>
      <c r="E43" s="212">
        <f t="shared" si="14"/>
        <v>0</v>
      </c>
      <c r="F43" s="212">
        <f t="shared" si="14"/>
        <v>0</v>
      </c>
      <c r="G43" s="212">
        <f t="shared" si="14"/>
        <v>0</v>
      </c>
      <c r="H43" s="212">
        <f t="shared" si="14"/>
        <v>0</v>
      </c>
      <c r="I43" s="216">
        <f t="shared" si="14"/>
        <v>0</v>
      </c>
      <c r="J43" s="146"/>
    </row>
    <row r="44" spans="2:10" ht="6.75" customHeight="1">
      <c r="B44" s="215"/>
      <c r="C44" s="22"/>
      <c r="D44" s="212"/>
      <c r="E44" s="212"/>
      <c r="F44" s="212"/>
      <c r="G44" s="212"/>
      <c r="H44" s="212"/>
      <c r="I44" s="216"/>
      <c r="J44" s="146"/>
    </row>
    <row r="45" spans="2:10" ht="12.75" customHeight="1">
      <c r="B45" s="215" t="s">
        <v>380</v>
      </c>
      <c r="C45" s="22"/>
      <c r="D45" s="242">
        <f>+'6. Detailed Pro Formas'!F105</f>
        <v>0</v>
      </c>
      <c r="E45" s="242">
        <f>+'6. Detailed Pro Formas'!G105</f>
        <v>0</v>
      </c>
      <c r="F45" s="242">
        <f>+'6. Detailed Pro Formas'!H105</f>
        <v>0</v>
      </c>
      <c r="G45" s="242">
        <f>+'6. Detailed Pro Formas'!I105</f>
        <v>0</v>
      </c>
      <c r="H45" s="242">
        <f>+'6. Detailed Pro Formas'!J105</f>
        <v>0</v>
      </c>
      <c r="I45" s="245">
        <f>+'6. Detailed Pro Formas'!K105</f>
        <v>0</v>
      </c>
      <c r="J45" s="146"/>
    </row>
    <row r="46" spans="2:10" ht="12.75" customHeight="1">
      <c r="B46" s="215" t="s">
        <v>311</v>
      </c>
      <c r="C46" s="22"/>
      <c r="D46" s="243">
        <f>IFERROR(D22/D45,0)</f>
        <v>0</v>
      </c>
      <c r="E46" s="243">
        <f t="shared" ref="E46:I46" si="15">IFERROR(E22/E45,0)</f>
        <v>0</v>
      </c>
      <c r="F46" s="243">
        <f t="shared" si="15"/>
        <v>0</v>
      </c>
      <c r="G46" s="243">
        <f t="shared" si="15"/>
        <v>0</v>
      </c>
      <c r="H46" s="243">
        <f t="shared" si="15"/>
        <v>0</v>
      </c>
      <c r="I46" s="271">
        <f t="shared" si="15"/>
        <v>0</v>
      </c>
      <c r="J46" s="476"/>
    </row>
    <row r="47" spans="2:10" ht="12.75" customHeight="1">
      <c r="B47" s="218" t="s">
        <v>312</v>
      </c>
      <c r="C47" s="219"/>
      <c r="D47" s="478">
        <f t="shared" ref="D47:I47" si="16">IFERROR(+D22/D17,0)</f>
        <v>0</v>
      </c>
      <c r="E47" s="478">
        <f t="shared" si="16"/>
        <v>0</v>
      </c>
      <c r="F47" s="478">
        <f t="shared" si="16"/>
        <v>0</v>
      </c>
      <c r="G47" s="478">
        <f t="shared" si="16"/>
        <v>0</v>
      </c>
      <c r="H47" s="478">
        <f t="shared" si="16"/>
        <v>0</v>
      </c>
      <c r="I47" s="479">
        <f t="shared" si="16"/>
        <v>0</v>
      </c>
      <c r="J47" s="477"/>
    </row>
    <row r="48" spans="2:10" ht="12.75" customHeight="1">
      <c r="B48" s="170"/>
      <c r="C48" s="22"/>
      <c r="D48" s="212"/>
      <c r="E48" s="212"/>
      <c r="F48" s="212"/>
      <c r="G48" s="212"/>
      <c r="H48" s="212"/>
      <c r="I48" s="212"/>
      <c r="J48" s="146"/>
    </row>
    <row r="49" spans="1:10" ht="12.75" customHeight="1">
      <c r="A49" s="189"/>
      <c r="B49" s="157"/>
      <c r="C49" s="154"/>
      <c r="D49" s="192"/>
      <c r="E49" s="192"/>
      <c r="F49" s="192"/>
      <c r="G49" s="192"/>
      <c r="H49" s="192"/>
      <c r="I49" s="192"/>
      <c r="J49" s="146"/>
    </row>
    <row r="50" spans="1:10" ht="12.75" customHeight="1">
      <c r="B50" s="238" t="s">
        <v>151</v>
      </c>
      <c r="C50" s="222"/>
      <c r="D50" s="223" t="str">
        <f>+D5</f>
        <v>SY 20-21</v>
      </c>
      <c r="E50" s="223" t="s">
        <v>69</v>
      </c>
      <c r="F50" s="223" t="str">
        <f>+F5</f>
        <v>SY 22-23</v>
      </c>
      <c r="G50" s="223" t="str">
        <f>+G5</f>
        <v>SY 23-24</v>
      </c>
      <c r="H50" s="223" t="str">
        <f>+H5</f>
        <v>SY 23-24</v>
      </c>
      <c r="I50" s="224" t="str">
        <f>+I5</f>
        <v>SY 24-25</v>
      </c>
      <c r="J50" s="146"/>
    </row>
    <row r="51" spans="1:10" ht="12.75" customHeight="1">
      <c r="B51" s="31" t="s">
        <v>152</v>
      </c>
      <c r="C51" s="327"/>
      <c r="D51" s="21"/>
      <c r="E51" s="21"/>
      <c r="F51" s="21"/>
      <c r="G51" s="21"/>
      <c r="H51" s="21"/>
      <c r="I51" s="237"/>
      <c r="J51" s="146"/>
    </row>
    <row r="52" spans="1:10" ht="12.75" customHeight="1">
      <c r="B52" s="215" t="s">
        <v>148</v>
      </c>
      <c r="C52" s="189"/>
      <c r="D52" s="201">
        <f t="shared" ref="D52:I52" si="17">IFERROR(+D29/D17,0)</f>
        <v>0</v>
      </c>
      <c r="E52" s="201">
        <f t="shared" si="17"/>
        <v>0</v>
      </c>
      <c r="F52" s="201">
        <f t="shared" si="17"/>
        <v>0</v>
      </c>
      <c r="G52" s="201">
        <f t="shared" si="17"/>
        <v>0</v>
      </c>
      <c r="H52" s="201">
        <f t="shared" si="17"/>
        <v>0</v>
      </c>
      <c r="I52" s="226">
        <f t="shared" si="17"/>
        <v>0</v>
      </c>
      <c r="J52" s="146"/>
    </row>
    <row r="53" spans="1:10" ht="12.75" customHeight="1">
      <c r="B53" s="215" t="s">
        <v>305</v>
      </c>
      <c r="C53" s="193"/>
      <c r="D53" s="201">
        <f>IFERROR((D20+D24)/D17,0)</f>
        <v>0</v>
      </c>
      <c r="E53" s="201">
        <f t="shared" ref="E53:I53" si="18">IFERROR((E20+E24)/E17,0)</f>
        <v>0</v>
      </c>
      <c r="F53" s="201">
        <f t="shared" si="18"/>
        <v>0</v>
      </c>
      <c r="G53" s="201">
        <f t="shared" si="18"/>
        <v>0</v>
      </c>
      <c r="H53" s="201">
        <f t="shared" si="18"/>
        <v>0</v>
      </c>
      <c r="I53" s="226">
        <f t="shared" si="18"/>
        <v>0</v>
      </c>
      <c r="J53" s="141"/>
    </row>
    <row r="54" spans="1:10" ht="12.75" customHeight="1">
      <c r="B54" s="215" t="s">
        <v>306</v>
      </c>
      <c r="C54" s="156"/>
      <c r="D54" s="201">
        <f t="shared" ref="D54:I54" si="19">IFERROR(+D25/D17,0)</f>
        <v>0</v>
      </c>
      <c r="E54" s="201">
        <f t="shared" si="19"/>
        <v>0</v>
      </c>
      <c r="F54" s="201">
        <f t="shared" si="19"/>
        <v>0</v>
      </c>
      <c r="G54" s="201">
        <f t="shared" si="19"/>
        <v>0</v>
      </c>
      <c r="H54" s="201">
        <f t="shared" si="19"/>
        <v>0</v>
      </c>
      <c r="I54" s="226">
        <f t="shared" si="19"/>
        <v>0</v>
      </c>
      <c r="J54" s="141"/>
    </row>
    <row r="55" spans="1:10" ht="12.75" customHeight="1">
      <c r="B55" s="215" t="s">
        <v>307</v>
      </c>
      <c r="C55" s="189"/>
      <c r="D55" s="201">
        <f t="shared" ref="D55:I55" si="20">IFERROR(+(D23+D22)/D17,0)</f>
        <v>0</v>
      </c>
      <c r="E55" s="201">
        <f t="shared" si="20"/>
        <v>0</v>
      </c>
      <c r="F55" s="201">
        <f t="shared" si="20"/>
        <v>0</v>
      </c>
      <c r="G55" s="201">
        <f t="shared" si="20"/>
        <v>0</v>
      </c>
      <c r="H55" s="201">
        <f t="shared" si="20"/>
        <v>0</v>
      </c>
      <c r="I55" s="226">
        <f t="shared" si="20"/>
        <v>0</v>
      </c>
      <c r="J55" s="141"/>
    </row>
    <row r="56" spans="1:10" ht="12.75" customHeight="1">
      <c r="B56" s="215" t="s">
        <v>308</v>
      </c>
      <c r="C56" s="189"/>
      <c r="D56" s="201">
        <f>IFERROR(+(D26+D21)/D17,0)</f>
        <v>0</v>
      </c>
      <c r="E56" s="201">
        <f t="shared" ref="E56:I56" si="21">IFERROR(+(E26+E21)/E17,0)</f>
        <v>0</v>
      </c>
      <c r="F56" s="201">
        <f t="shared" si="21"/>
        <v>0</v>
      </c>
      <c r="G56" s="201">
        <f t="shared" si="21"/>
        <v>0</v>
      </c>
      <c r="H56" s="201">
        <f t="shared" si="21"/>
        <v>0</v>
      </c>
      <c r="I56" s="226">
        <f t="shared" si="21"/>
        <v>0</v>
      </c>
      <c r="J56" s="146"/>
    </row>
    <row r="57" spans="1:10" ht="12.75" customHeight="1">
      <c r="B57" s="227" t="s">
        <v>147</v>
      </c>
      <c r="C57" s="227"/>
      <c r="D57" s="195">
        <f t="shared" ref="D57:I57" si="22">SUM(D52:D56)</f>
        <v>0</v>
      </c>
      <c r="E57" s="195">
        <f t="shared" si="22"/>
        <v>0</v>
      </c>
      <c r="F57" s="195">
        <f t="shared" si="22"/>
        <v>0</v>
      </c>
      <c r="G57" s="195">
        <f t="shared" si="22"/>
        <v>0</v>
      </c>
      <c r="H57" s="195">
        <f t="shared" si="22"/>
        <v>0</v>
      </c>
      <c r="I57" s="228">
        <f t="shared" si="22"/>
        <v>0</v>
      </c>
      <c r="J57" s="146"/>
    </row>
    <row r="58" spans="1:10" ht="12.75" customHeight="1">
      <c r="B58" s="227"/>
      <c r="C58" s="157"/>
      <c r="D58" s="196"/>
      <c r="E58" s="196"/>
      <c r="F58" s="197"/>
      <c r="G58" s="197"/>
      <c r="H58" s="197"/>
      <c r="I58" s="229"/>
      <c r="J58" s="146"/>
    </row>
    <row r="59" spans="1:10" ht="12.75" customHeight="1">
      <c r="B59" s="227" t="s">
        <v>153</v>
      </c>
      <c r="C59" s="189"/>
      <c r="D59" s="159"/>
      <c r="E59" s="159"/>
      <c r="F59" s="159"/>
      <c r="G59" s="159"/>
      <c r="H59" s="159"/>
      <c r="I59" s="233"/>
      <c r="J59" s="146"/>
    </row>
    <row r="60" spans="1:10" ht="12.75" customHeight="1">
      <c r="B60" s="189" t="s">
        <v>336</v>
      </c>
      <c r="C60" s="189"/>
      <c r="D60" s="194">
        <f t="shared" ref="D60:I60" si="23">IFERROR((D10+D11)/D17,0)</f>
        <v>0</v>
      </c>
      <c r="E60" s="194">
        <f t="shared" si="23"/>
        <v>0</v>
      </c>
      <c r="F60" s="194">
        <f t="shared" si="23"/>
        <v>0</v>
      </c>
      <c r="G60" s="194">
        <f t="shared" si="23"/>
        <v>0</v>
      </c>
      <c r="H60" s="194">
        <f t="shared" si="23"/>
        <v>0</v>
      </c>
      <c r="I60" s="230">
        <f t="shared" si="23"/>
        <v>0</v>
      </c>
      <c r="J60" s="146"/>
    </row>
    <row r="61" spans="1:10" ht="12.75" customHeight="1">
      <c r="B61" s="189" t="s">
        <v>310</v>
      </c>
      <c r="C61" s="157"/>
      <c r="D61" s="194">
        <f t="shared" ref="D61:I61" si="24">IFERROR(+D12/D17,0)</f>
        <v>0</v>
      </c>
      <c r="E61" s="194">
        <f t="shared" si="24"/>
        <v>0</v>
      </c>
      <c r="F61" s="194">
        <f t="shared" si="24"/>
        <v>0</v>
      </c>
      <c r="G61" s="194">
        <f t="shared" si="24"/>
        <v>0</v>
      </c>
      <c r="H61" s="194">
        <f t="shared" si="24"/>
        <v>0</v>
      </c>
      <c r="I61" s="230">
        <f t="shared" si="24"/>
        <v>0</v>
      </c>
      <c r="J61" s="146"/>
    </row>
    <row r="62" spans="1:10" ht="12.75" customHeight="1">
      <c r="B62" s="189" t="s">
        <v>106</v>
      </c>
      <c r="C62" s="189"/>
      <c r="D62" s="194">
        <f t="shared" ref="D62:I62" si="25">IFERROR(D13/D17,0)</f>
        <v>0</v>
      </c>
      <c r="E62" s="194">
        <f t="shared" si="25"/>
        <v>0</v>
      </c>
      <c r="F62" s="194">
        <f t="shared" si="25"/>
        <v>0</v>
      </c>
      <c r="G62" s="194">
        <f t="shared" si="25"/>
        <v>0</v>
      </c>
      <c r="H62" s="194">
        <f t="shared" si="25"/>
        <v>0</v>
      </c>
      <c r="I62" s="230">
        <f t="shared" si="25"/>
        <v>0</v>
      </c>
      <c r="J62" s="146"/>
    </row>
    <row r="63" spans="1:10" ht="12.75" customHeight="1">
      <c r="B63" s="189" t="s">
        <v>309</v>
      </c>
      <c r="C63" s="189"/>
      <c r="D63" s="194">
        <f t="shared" ref="D63:I63" si="26">IFERROR(D14/D17,0)</f>
        <v>0</v>
      </c>
      <c r="E63" s="194">
        <f t="shared" si="26"/>
        <v>0</v>
      </c>
      <c r="F63" s="194">
        <f t="shared" si="26"/>
        <v>0</v>
      </c>
      <c r="G63" s="194">
        <f t="shared" si="26"/>
        <v>0</v>
      </c>
      <c r="H63" s="194">
        <f t="shared" si="26"/>
        <v>0</v>
      </c>
      <c r="I63" s="230">
        <f t="shared" si="26"/>
        <v>0</v>
      </c>
      <c r="J63" s="146"/>
    </row>
    <row r="64" spans="1:10" ht="12.75" customHeight="1">
      <c r="B64" s="189" t="s">
        <v>108</v>
      </c>
      <c r="C64" s="189"/>
      <c r="D64" s="194">
        <f t="shared" ref="D64:I64" si="27">IFERROR((D15+D16)/D17,0)</f>
        <v>0</v>
      </c>
      <c r="E64" s="194">
        <f t="shared" si="27"/>
        <v>0</v>
      </c>
      <c r="F64" s="194">
        <f t="shared" si="27"/>
        <v>0</v>
      </c>
      <c r="G64" s="194">
        <f t="shared" si="27"/>
        <v>0</v>
      </c>
      <c r="H64" s="194">
        <f t="shared" si="27"/>
        <v>0</v>
      </c>
      <c r="I64" s="230">
        <f t="shared" si="27"/>
        <v>0</v>
      </c>
      <c r="J64" s="146"/>
    </row>
    <row r="65" spans="2:10" ht="12.75" customHeight="1">
      <c r="B65" s="234" t="s">
        <v>103</v>
      </c>
      <c r="C65" s="234"/>
      <c r="D65" s="235">
        <f t="shared" ref="D65:I65" si="28">SUM(D60:D64)</f>
        <v>0</v>
      </c>
      <c r="E65" s="235">
        <f t="shared" si="28"/>
        <v>0</v>
      </c>
      <c r="F65" s="235">
        <f t="shared" si="28"/>
        <v>0</v>
      </c>
      <c r="G65" s="235">
        <f t="shared" si="28"/>
        <v>0</v>
      </c>
      <c r="H65" s="235">
        <f t="shared" si="28"/>
        <v>0</v>
      </c>
      <c r="I65" s="236">
        <f t="shared" si="28"/>
        <v>0</v>
      </c>
      <c r="J65" s="146"/>
    </row>
    <row r="66" spans="2:10" ht="12.75" customHeight="1">
      <c r="B66" s="154"/>
      <c r="C66" s="154"/>
      <c r="D66" s="195"/>
      <c r="E66" s="195"/>
      <c r="F66" s="195"/>
      <c r="G66" s="195"/>
      <c r="H66" s="195"/>
      <c r="I66" s="195"/>
      <c r="J66" s="146"/>
    </row>
    <row r="67" spans="2:10">
      <c r="H67" s="15"/>
      <c r="I67" s="12"/>
      <c r="J67" s="141"/>
    </row>
    <row r="68" spans="2:10">
      <c r="H68" s="15"/>
      <c r="I68" s="12"/>
      <c r="J68" s="146"/>
    </row>
    <row r="69" spans="2:10">
      <c r="H69" s="15"/>
      <c r="I69" s="12"/>
      <c r="J69" s="141"/>
    </row>
    <row r="70" spans="2:10">
      <c r="H70" s="15"/>
      <c r="I70" s="12"/>
      <c r="J70" s="141"/>
    </row>
    <row r="71" spans="2:10">
      <c r="H71" s="15"/>
      <c r="I71" s="12"/>
      <c r="J71" s="141"/>
    </row>
    <row r="72" spans="2:10">
      <c r="H72" s="15"/>
      <c r="I72" s="12"/>
      <c r="J72" s="146"/>
    </row>
    <row r="73" spans="2:10">
      <c r="H73" s="15"/>
      <c r="I73" s="12"/>
      <c r="J73" s="141"/>
    </row>
    <row r="74" spans="2:10">
      <c r="H74" s="15"/>
      <c r="I74" s="12"/>
      <c r="J74" s="141"/>
    </row>
    <row r="75" spans="2:10">
      <c r="H75" s="15"/>
      <c r="I75" s="12"/>
      <c r="J75" s="141"/>
    </row>
    <row r="76" spans="2:10">
      <c r="H76" s="15"/>
      <c r="I76" s="12"/>
      <c r="J76" s="146"/>
    </row>
    <row r="77" spans="2:10">
      <c r="H77" s="15"/>
      <c r="I77" s="12"/>
      <c r="J77" s="146"/>
    </row>
    <row r="78" spans="2:10">
      <c r="H78" s="15"/>
      <c r="I78" s="12"/>
      <c r="J78" s="141"/>
    </row>
    <row r="79" spans="2:10">
      <c r="H79" s="15"/>
      <c r="I79" s="12"/>
      <c r="J79" s="141"/>
    </row>
    <row r="80" spans="2:10">
      <c r="H80" s="15"/>
      <c r="I80" s="12"/>
      <c r="J80" s="141"/>
    </row>
    <row r="81" spans="8:10">
      <c r="H81" s="15"/>
      <c r="I81" s="12"/>
      <c r="J81" s="146"/>
    </row>
    <row r="82" spans="8:10">
      <c r="H82" s="15"/>
      <c r="I82" s="12"/>
      <c r="J82" s="146"/>
    </row>
    <row r="83" spans="8:10">
      <c r="H83" s="15"/>
      <c r="I83" s="12"/>
      <c r="J83" s="146"/>
    </row>
    <row r="84" spans="8:10">
      <c r="H84" s="15"/>
      <c r="I84" s="12"/>
      <c r="J84" s="146"/>
    </row>
    <row r="85" spans="8:10">
      <c r="H85" s="15"/>
      <c r="I85" s="12"/>
      <c r="J85" s="146"/>
    </row>
    <row r="86" spans="8:10">
      <c r="H86" s="15"/>
      <c r="I86" s="12"/>
      <c r="J86" s="146"/>
    </row>
    <row r="87" spans="8:10">
      <c r="H87" s="15"/>
      <c r="I87" s="12"/>
      <c r="J87" s="146"/>
    </row>
    <row r="88" spans="8:10">
      <c r="H88" s="15"/>
      <c r="I88" s="12"/>
      <c r="J88" s="141"/>
    </row>
    <row r="89" spans="8:10">
      <c r="H89" s="15"/>
      <c r="I89" s="12"/>
      <c r="J89" s="141"/>
    </row>
    <row r="90" spans="8:10">
      <c r="H90" s="15"/>
      <c r="I90" s="12"/>
      <c r="J90" s="141"/>
    </row>
    <row r="91" spans="8:10">
      <c r="H91" s="15"/>
      <c r="I91" s="12"/>
      <c r="J91" s="146"/>
    </row>
    <row r="92" spans="8:10">
      <c r="H92" s="15"/>
      <c r="I92" s="12"/>
      <c r="J92" s="146"/>
    </row>
    <row r="93" spans="8:10">
      <c r="H93" s="15"/>
      <c r="I93" s="12"/>
      <c r="J93" s="146"/>
    </row>
    <row r="94" spans="8:10">
      <c r="H94" s="15"/>
      <c r="I94" s="12"/>
      <c r="J94" s="146"/>
    </row>
    <row r="95" spans="8:10">
      <c r="H95" s="15"/>
      <c r="I95" s="12"/>
      <c r="J95" s="146"/>
    </row>
    <row r="96" spans="8:10">
      <c r="H96" s="15"/>
      <c r="I96" s="12"/>
      <c r="J96" s="141"/>
    </row>
    <row r="97" spans="8:10">
      <c r="H97" s="15"/>
      <c r="I97" s="12"/>
      <c r="J97" s="141"/>
    </row>
    <row r="98" spans="8:10">
      <c r="H98" s="15"/>
      <c r="I98" s="12"/>
      <c r="J98" s="141"/>
    </row>
    <row r="99" spans="8:10">
      <c r="H99" s="15"/>
      <c r="I99" s="12"/>
      <c r="J99" s="146"/>
    </row>
    <row r="100" spans="8:10">
      <c r="H100" s="15"/>
      <c r="I100" s="12"/>
      <c r="J100" s="146"/>
    </row>
    <row r="101" spans="8:10">
      <c r="H101" s="15"/>
      <c r="I101" s="12"/>
      <c r="J101" s="146"/>
    </row>
    <row r="102" spans="8:10">
      <c r="H102" s="15"/>
      <c r="I102" s="12"/>
      <c r="J102" s="146"/>
    </row>
    <row r="103" spans="8:10">
      <c r="H103" s="15"/>
      <c r="I103" s="12"/>
      <c r="J103" s="146"/>
    </row>
    <row r="104" spans="8:10">
      <c r="H104" s="15"/>
      <c r="I104" s="12"/>
      <c r="J104" s="146"/>
    </row>
    <row r="105" spans="8:10">
      <c r="H105" s="15"/>
      <c r="I105" s="12"/>
      <c r="J105" s="141"/>
    </row>
    <row r="106" spans="8:10">
      <c r="H106" s="15"/>
      <c r="I106" s="12"/>
      <c r="J106" s="141"/>
    </row>
    <row r="107" spans="8:10">
      <c r="H107" s="15"/>
      <c r="I107" s="12"/>
      <c r="J107" s="141"/>
    </row>
    <row r="108" spans="8:10">
      <c r="H108" s="15"/>
      <c r="I108" s="12"/>
      <c r="J108" s="146"/>
    </row>
    <row r="109" spans="8:10">
      <c r="H109" s="15"/>
      <c r="I109" s="12"/>
      <c r="J109" s="146"/>
    </row>
    <row r="110" spans="8:10">
      <c r="H110" s="15"/>
      <c r="I110" s="12"/>
      <c r="J110" s="146"/>
    </row>
    <row r="111" spans="8:10">
      <c r="H111" s="15"/>
      <c r="I111" s="12"/>
      <c r="J111" s="146"/>
    </row>
    <row r="112" spans="8:10">
      <c r="H112" s="15"/>
      <c r="I112" s="12"/>
      <c r="J112" s="146"/>
    </row>
    <row r="113" spans="8:10">
      <c r="H113" s="15"/>
      <c r="I113" s="12"/>
      <c r="J113" s="146"/>
    </row>
    <row r="114" spans="8:10">
      <c r="H114" s="15"/>
      <c r="I114" s="12"/>
      <c r="J114" s="146"/>
    </row>
    <row r="115" spans="8:10">
      <c r="H115" s="15"/>
      <c r="I115" s="12"/>
      <c r="J115" s="146"/>
    </row>
    <row r="116" spans="8:10">
      <c r="H116" s="15"/>
      <c r="I116" s="12"/>
      <c r="J116" s="146"/>
    </row>
    <row r="117" spans="8:10">
      <c r="H117" s="15"/>
      <c r="I117" s="12"/>
      <c r="J117" s="146"/>
    </row>
    <row r="118" spans="8:10">
      <c r="H118" s="15"/>
      <c r="I118" s="12"/>
      <c r="J118" s="146"/>
    </row>
    <row r="119" spans="8:10">
      <c r="H119" s="15"/>
      <c r="I119" s="12"/>
      <c r="J119" s="146"/>
    </row>
    <row r="120" spans="8:10">
      <c r="H120" s="15"/>
      <c r="I120" s="12"/>
      <c r="J120" s="146"/>
    </row>
    <row r="121" spans="8:10">
      <c r="H121" s="15"/>
      <c r="I121" s="12"/>
      <c r="J121" s="146"/>
    </row>
    <row r="122" spans="8:10">
      <c r="H122" s="15"/>
      <c r="I122" s="12"/>
      <c r="J122" s="146"/>
    </row>
    <row r="123" spans="8:10">
      <c r="H123" s="15"/>
      <c r="I123" s="12"/>
      <c r="J123" s="146"/>
    </row>
    <row r="124" spans="8:10">
      <c r="H124" s="15"/>
      <c r="I124" s="12"/>
      <c r="J124" s="146"/>
    </row>
    <row r="125" spans="8:10">
      <c r="H125" s="15"/>
      <c r="I125" s="12"/>
      <c r="J125" s="146"/>
    </row>
    <row r="126" spans="8:10">
      <c r="H126" s="15"/>
      <c r="I126" s="12"/>
      <c r="J126" s="146"/>
    </row>
    <row r="127" spans="8:10">
      <c r="H127" s="15"/>
      <c r="I127" s="12"/>
      <c r="J127" s="146"/>
    </row>
    <row r="128" spans="8:10">
      <c r="H128" s="15"/>
      <c r="I128" s="12"/>
      <c r="J128" s="146"/>
    </row>
    <row r="129" spans="8:10">
      <c r="H129" s="15"/>
      <c r="I129" s="12"/>
      <c r="J129" s="146"/>
    </row>
    <row r="130" spans="8:10">
      <c r="H130" s="15"/>
      <c r="I130" s="12"/>
      <c r="J130" s="146"/>
    </row>
    <row r="131" spans="8:10">
      <c r="H131" s="15"/>
      <c r="I131" s="12"/>
      <c r="J131" s="146"/>
    </row>
    <row r="132" spans="8:10">
      <c r="H132" s="15"/>
      <c r="I132" s="12"/>
      <c r="J132" s="146"/>
    </row>
    <row r="133" spans="8:10">
      <c r="H133" s="15"/>
      <c r="I133" s="12"/>
      <c r="J133" s="146"/>
    </row>
    <row r="134" spans="8:10">
      <c r="H134" s="15"/>
      <c r="I134" s="12"/>
      <c r="J134" s="146"/>
    </row>
    <row r="135" spans="8:10">
      <c r="H135" s="15"/>
      <c r="I135" s="12"/>
      <c r="J135" s="146"/>
    </row>
    <row r="136" spans="8:10">
      <c r="H136" s="15"/>
      <c r="I136" s="12"/>
      <c r="J136" s="146"/>
    </row>
    <row r="137" spans="8:10">
      <c r="H137" s="15"/>
      <c r="I137" s="12"/>
      <c r="J137" s="146"/>
    </row>
    <row r="138" spans="8:10">
      <c r="H138" s="15"/>
      <c r="I138" s="12"/>
      <c r="J138" s="141"/>
    </row>
    <row r="139" spans="8:10">
      <c r="H139" s="15"/>
      <c r="I139" s="12"/>
      <c r="J139" s="141"/>
    </row>
    <row r="140" spans="8:10">
      <c r="H140" s="15"/>
      <c r="I140" s="12"/>
      <c r="J140" s="141"/>
    </row>
    <row r="141" spans="8:10">
      <c r="H141" s="15"/>
      <c r="I141" s="12"/>
      <c r="J141" s="146"/>
    </row>
    <row r="142" spans="8:10">
      <c r="H142" s="15"/>
      <c r="I142" s="12"/>
      <c r="J142" s="146"/>
    </row>
    <row r="143" spans="8:10">
      <c r="H143" s="15"/>
      <c r="I143" s="12"/>
      <c r="J143" s="146"/>
    </row>
    <row r="144" spans="8:10">
      <c r="H144" s="15"/>
      <c r="I144" s="12"/>
      <c r="J144" s="146"/>
    </row>
    <row r="145" spans="9:10">
      <c r="I145" s="12"/>
      <c r="J145" s="146"/>
    </row>
    <row r="146" spans="9:10">
      <c r="I146" s="12"/>
      <c r="J146" s="146"/>
    </row>
    <row r="147" spans="9:10">
      <c r="I147" s="12"/>
      <c r="J147" s="146"/>
    </row>
    <row r="148" spans="9:10">
      <c r="I148" s="12"/>
      <c r="J148" s="146"/>
    </row>
    <row r="149" spans="9:10">
      <c r="I149" s="12"/>
      <c r="J149" s="146"/>
    </row>
    <row r="150" spans="9:10">
      <c r="I150" s="12"/>
      <c r="J150" s="146"/>
    </row>
    <row r="151" spans="9:10">
      <c r="I151" s="12"/>
      <c r="J151" s="146"/>
    </row>
    <row r="152" spans="9:10">
      <c r="I152" s="12"/>
      <c r="J152" s="146"/>
    </row>
    <row r="153" spans="9:10">
      <c r="I153" s="12"/>
      <c r="J153" s="146"/>
    </row>
    <row r="154" spans="9:10">
      <c r="I154" s="12"/>
      <c r="J154" s="146"/>
    </row>
    <row r="155" spans="9:10">
      <c r="I155" s="12"/>
      <c r="J155" s="146"/>
    </row>
    <row r="156" spans="9:10">
      <c r="I156" s="12"/>
      <c r="J156" s="146"/>
    </row>
    <row r="157" spans="9:10">
      <c r="I157" s="12"/>
      <c r="J157" s="146"/>
    </row>
    <row r="158" spans="9:10">
      <c r="I158" s="12"/>
      <c r="J158" s="146"/>
    </row>
    <row r="159" spans="9:10">
      <c r="I159" s="12"/>
      <c r="J159" s="146"/>
    </row>
    <row r="160" spans="9:10">
      <c r="I160" s="12"/>
      <c r="J160" s="146"/>
    </row>
    <row r="161" spans="9:10">
      <c r="I161" s="12"/>
      <c r="J161" s="146"/>
    </row>
    <row r="162" spans="9:10">
      <c r="I162" s="12"/>
      <c r="J162" s="146"/>
    </row>
    <row r="163" spans="9:10">
      <c r="I163" s="12"/>
      <c r="J163" s="146"/>
    </row>
    <row r="164" spans="9:10">
      <c r="I164" s="12"/>
      <c r="J164" s="141"/>
    </row>
    <row r="165" spans="9:10">
      <c r="I165" s="12"/>
      <c r="J165" s="141"/>
    </row>
    <row r="166" spans="9:10">
      <c r="I166" s="12"/>
      <c r="J166" s="141"/>
    </row>
    <row r="167" spans="9:10">
      <c r="I167" s="12"/>
      <c r="J167" s="146"/>
    </row>
    <row r="168" spans="9:10">
      <c r="I168" s="12"/>
      <c r="J168" s="146"/>
    </row>
    <row r="169" spans="9:10">
      <c r="I169" s="12"/>
      <c r="J169" s="146"/>
    </row>
    <row r="170" spans="9:10">
      <c r="I170" s="12"/>
      <c r="J170" s="141"/>
    </row>
    <row r="171" spans="9:10">
      <c r="I171" s="12"/>
      <c r="J171" s="141"/>
    </row>
    <row r="172" spans="9:10">
      <c r="I172" s="12"/>
      <c r="J172" s="151"/>
    </row>
    <row r="173" spans="9:10">
      <c r="I173" s="12"/>
      <c r="J173" s="151"/>
    </row>
    <row r="174" spans="9:10">
      <c r="I174" s="12"/>
      <c r="J174" s="151"/>
    </row>
    <row r="175" spans="9:10">
      <c r="I175" s="12"/>
      <c r="J175" s="151"/>
    </row>
    <row r="176" spans="9:10">
      <c r="I176" s="12"/>
    </row>
    <row r="177" spans="9:10">
      <c r="I177" s="12"/>
    </row>
    <row r="180" spans="9:10">
      <c r="I180" s="12"/>
    </row>
    <row r="181" spans="9:10">
      <c r="I181" s="12"/>
    </row>
    <row r="182" spans="9:10">
      <c r="I182" s="12"/>
    </row>
    <row r="183" spans="9:10">
      <c r="I183" s="12"/>
    </row>
    <row r="184" spans="9:10">
      <c r="I184" s="12"/>
    </row>
    <row r="185" spans="9:10">
      <c r="I185" s="12"/>
    </row>
    <row r="186" spans="9:10">
      <c r="I186" s="12"/>
    </row>
    <row r="187" spans="9:10">
      <c r="I187" s="12"/>
      <c r="J187" s="12"/>
    </row>
    <row r="188" spans="9:10">
      <c r="I188" s="12"/>
    </row>
    <row r="189" spans="9:10">
      <c r="I189" s="12"/>
    </row>
    <row r="190" spans="9:10">
      <c r="I190" s="12"/>
    </row>
    <row r="191" spans="9:10">
      <c r="I191" s="12"/>
    </row>
    <row r="192" spans="9:10">
      <c r="I192" s="12"/>
      <c r="J192" s="12"/>
    </row>
    <row r="193" spans="9:10">
      <c r="I193" s="12"/>
    </row>
    <row r="194" spans="9:10">
      <c r="I194" s="12"/>
    </row>
    <row r="195" spans="9:10">
      <c r="I195" s="12"/>
    </row>
    <row r="196" spans="9:10">
      <c r="I196" s="12"/>
    </row>
    <row r="197" spans="9:10">
      <c r="I197" s="12"/>
    </row>
    <row r="198" spans="9:10">
      <c r="I198" s="12"/>
      <c r="J198" s="12"/>
    </row>
    <row r="199" spans="9:10">
      <c r="I199" s="12"/>
    </row>
    <row r="200" spans="9:10">
      <c r="I200" s="12"/>
    </row>
    <row r="201" spans="9:10">
      <c r="I201" s="12"/>
    </row>
    <row r="202" spans="9:10">
      <c r="I202" s="12"/>
    </row>
    <row r="203" spans="9:10">
      <c r="I203" s="12"/>
    </row>
    <row r="204" spans="9:10">
      <c r="I204" s="12"/>
    </row>
    <row r="205" spans="9:10">
      <c r="I205" s="12"/>
      <c r="J205" s="12"/>
    </row>
    <row r="206" spans="9:10">
      <c r="I206" s="12"/>
      <c r="J206" s="12"/>
    </row>
    <row r="207" spans="9:10">
      <c r="I207" s="12"/>
      <c r="J207" s="12"/>
    </row>
    <row r="208" spans="9:10">
      <c r="I208" s="12"/>
      <c r="J208" s="12"/>
    </row>
    <row r="209" spans="9:10">
      <c r="I209" s="12"/>
      <c r="J209" s="12"/>
    </row>
    <row r="210" spans="9:10">
      <c r="I210" s="12"/>
      <c r="J210" s="12"/>
    </row>
    <row r="211" spans="9:10">
      <c r="I211" s="12"/>
      <c r="J211" s="12"/>
    </row>
    <row r="212" spans="9:10">
      <c r="I212" s="12"/>
      <c r="J212" s="12"/>
    </row>
  </sheetData>
  <printOptions horizontalCentered="1"/>
  <pageMargins left="0.2" right="0.2" top="0.75" bottom="0.5" header="0.3" footer="0.3"/>
  <pageSetup scale="80" orientation="portrait" horizontalDpi="0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processID</vt:lpstr>
      <vt:lpstr>Table Index</vt:lpstr>
      <vt:lpstr>1. Team Assembly Checklist</vt:lpstr>
      <vt:lpstr>2. Solicitation Checklist</vt:lpstr>
      <vt:lpstr>3. Sources and Uses</vt:lpstr>
      <vt:lpstr>4. Affordability and Evaluation</vt:lpstr>
      <vt:lpstr>5. Due Diligence Checklist</vt:lpstr>
      <vt:lpstr>6. Detailed Pro Formas</vt:lpstr>
      <vt:lpstr>7. Summary Pro Formas</vt:lpstr>
      <vt:lpstr>8. Cash Flow Projection</vt:lpstr>
      <vt:lpstr>9. Borrower Financial Tables</vt:lpstr>
      <vt:lpstr>10. Loan Amortization Schedule</vt:lpstr>
      <vt:lpstr>11. Refinancing Sensitivity</vt:lpstr>
      <vt:lpstr>'1. Team Assembly Checklist'!Print_Area</vt:lpstr>
      <vt:lpstr>'10. Loan Amortization Schedule'!Print_Area</vt:lpstr>
      <vt:lpstr>'11. Refinancing Sensitivity'!Print_Area</vt:lpstr>
      <vt:lpstr>'2. Solicitation Checklist'!Print_Area</vt:lpstr>
      <vt:lpstr>'3. Sources and Uses'!Print_Area</vt:lpstr>
      <vt:lpstr>'4. Affordability and Evaluation'!Print_Area</vt:lpstr>
      <vt:lpstr>'5. Due Diligence Checklist'!Print_Area</vt:lpstr>
      <vt:lpstr>'6. Detailed Pro Formas'!Print_Area</vt:lpstr>
      <vt:lpstr>'7. Summary Pro Formas'!Print_Area</vt:lpstr>
      <vt:lpstr>'8. Cash Flow Projection'!Print_Area</vt:lpstr>
      <vt:lpstr>'9. Borrower Financial Tables'!Print_Area</vt:lpstr>
      <vt:lpstr>'Table Index'!Print_Area</vt:lpstr>
      <vt:lpstr>'10. Loan Amortization Schedule'!Print_Titles</vt:lpstr>
      <vt:lpstr>'4. Affordability and Evaluation'!Print_Titles</vt:lpstr>
      <vt:lpstr>'6. Detailed Pro Formas'!Print_Titles</vt:lpstr>
      <vt:lpstr>'8. Cash Flow Projection'!Print_Titles</vt:lpstr>
      <vt:lpstr>'9. Borrower Financial Tables'!Print_Titles</vt:lpstr>
    </vt:vector>
  </TitlesOfParts>
  <Company>LISC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RManson</dc:creator>
  <cp:lastModifiedBy>elise</cp:lastModifiedBy>
  <cp:lastPrinted>2020-09-23T17:43:14Z</cp:lastPrinted>
  <dcterms:created xsi:type="dcterms:W3CDTF">2006-06-13T20:36:32Z</dcterms:created>
  <dcterms:modified xsi:type="dcterms:W3CDTF">2020-09-23T17:43:27Z</dcterms:modified>
</cp:coreProperties>
</file>